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05" windowWidth="20730" windowHeight="10860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Sende pengar heim" sheetId="31" r:id="rId7"/>
  </sheets>
  <calcPr calcId="145621" fullPrecision="0"/>
</workbook>
</file>

<file path=xl/calcChain.xml><?xml version="1.0" encoding="utf-8"?>
<calcChain xmlns="http://schemas.openxmlformats.org/spreadsheetml/2006/main">
  <c r="K5" i="4" l="1"/>
  <c r="J5" i="4"/>
  <c r="I5" i="4"/>
  <c r="H5" i="4"/>
  <c r="K29" i="3"/>
  <c r="J29" i="3"/>
  <c r="H29" i="3"/>
  <c r="G29" i="3"/>
  <c r="F29" i="3"/>
  <c r="E29" i="3"/>
  <c r="D29" i="3"/>
  <c r="C29" i="3"/>
  <c r="B29" i="3"/>
  <c r="K23" i="3"/>
  <c r="J23" i="3"/>
  <c r="J22" i="3" s="1"/>
  <c r="K22" i="3"/>
  <c r="K6" i="3"/>
  <c r="K5" i="3" s="1"/>
  <c r="J6" i="3"/>
  <c r="J5" i="3" s="1"/>
  <c r="I6" i="3"/>
  <c r="I5" i="3" s="1"/>
  <c r="H6" i="3"/>
  <c r="H5" i="3" s="1"/>
  <c r="G6" i="3"/>
  <c r="G5" i="3" s="1"/>
  <c r="F6" i="3"/>
  <c r="F5" i="3" s="1"/>
  <c r="E6" i="3"/>
  <c r="E5" i="3" s="1"/>
  <c r="D6" i="3"/>
  <c r="D5" i="3" s="1"/>
  <c r="C6" i="3"/>
  <c r="B6" i="3"/>
  <c r="C5" i="3"/>
  <c r="B5" i="3"/>
  <c r="L6" i="3" l="1"/>
  <c r="L5" i="3" s="1"/>
  <c r="L5" i="4" l="1"/>
  <c r="L29" i="3" l="1"/>
  <c r="L23" i="3"/>
  <c r="L22" i="3" l="1"/>
  <c r="E254" i="5" l="1"/>
  <c r="D254" i="5"/>
  <c r="C254" i="5"/>
  <c r="E253" i="5"/>
  <c r="D253" i="5"/>
  <c r="C253" i="5"/>
  <c r="E252" i="5"/>
  <c r="D252" i="5"/>
  <c r="C252" i="5"/>
  <c r="E251" i="5"/>
  <c r="D251" i="5"/>
  <c r="C251" i="5"/>
  <c r="E249" i="5"/>
  <c r="D249" i="5"/>
  <c r="C249" i="5"/>
  <c r="E248" i="5"/>
  <c r="D248" i="5"/>
  <c r="C248" i="5"/>
  <c r="E247" i="5"/>
  <c r="D247" i="5"/>
  <c r="C247" i="5"/>
  <c r="E246" i="5"/>
  <c r="D246" i="5"/>
  <c r="C246" i="5"/>
</calcChain>
</file>

<file path=xl/sharedStrings.xml><?xml version="1.0" encoding="utf-8"?>
<sst xmlns="http://schemas.openxmlformats.org/spreadsheetml/2006/main" count="709" uniqueCount="288">
  <si>
    <t>Kort med chip</t>
  </si>
  <si>
    <t>Kort med magnetstripe</t>
  </si>
  <si>
    <t>BankAxept</t>
  </si>
  <si>
    <t>Nasjonale kredittkort</t>
  </si>
  <si>
    <t xml:space="preserve">Blankettbasert </t>
  </si>
  <si>
    <t>Elektronisk</t>
  </si>
  <si>
    <t xml:space="preserve">Manuelt </t>
  </si>
  <si>
    <t>Sjekk</t>
  </si>
  <si>
    <t xml:space="preserve">Elektroniske </t>
  </si>
  <si>
    <t>Bedriftsterminalgiro</t>
  </si>
  <si>
    <t>Nettbank</t>
  </si>
  <si>
    <t>Telegiro</t>
  </si>
  <si>
    <t xml:space="preserve">Blankettbaserte </t>
  </si>
  <si>
    <t xml:space="preserve">Bedriftsterminalgiro og nettbank med tilvising </t>
  </si>
  <si>
    <t>Brevgiro</t>
  </si>
  <si>
    <t>Bruk av norske kort i utlandet</t>
  </si>
  <si>
    <t xml:space="preserve">Kontantuttak </t>
  </si>
  <si>
    <t xml:space="preserve">BankAxept </t>
  </si>
  <si>
    <t xml:space="preserve">Nasjonale kredittkort </t>
  </si>
  <si>
    <t>SWIFT</t>
  </si>
  <si>
    <t>Betalingsmottak</t>
  </si>
  <si>
    <t>Manuelt oppdrag</t>
  </si>
  <si>
    <t>Ordinær SWIFT-overføring i  norske kroner</t>
  </si>
  <si>
    <t>Ordinær SWIFT-overføring i euro</t>
  </si>
  <si>
    <t>Med BIC og IBAN, kr 150 000</t>
  </si>
  <si>
    <t>Mottak av euro</t>
  </si>
  <si>
    <t>Nettbank med KID, pris per betaling</t>
  </si>
  <si>
    <t xml:space="preserve">    Mobilbank med KID, pris per betaling</t>
  </si>
  <si>
    <t xml:space="preserve">     Brevgiro, pris per betaling  </t>
  </si>
  <si>
    <t>Minibankuttak med debetkort</t>
  </si>
  <si>
    <t xml:space="preserve"> Minibankuttak med internasjonale kredittkort</t>
  </si>
  <si>
    <t xml:space="preserve">    AvtaleGiro, pris per betaling  </t>
  </si>
  <si>
    <t>Tabell 5: Institusjonell infrastruktur</t>
  </si>
  <si>
    <t xml:space="preserve">   Personsjekk, pris per sjekk</t>
  </si>
  <si>
    <t xml:space="preserve">   Personsjekk, pris per hefte</t>
  </si>
  <si>
    <t>Mobilbank</t>
  </si>
  <si>
    <t>Tabell 1: Overordna data for Noreg</t>
  </si>
  <si>
    <t>Folketal (per 1. jan., millionar)</t>
  </si>
  <si>
    <t>BNP, marknadsverdi (milliardar kroner)</t>
  </si>
  <si>
    <t>BNP Fastlands-Noreg, marknadsverdi (milliardar kroner)</t>
  </si>
  <si>
    <t>Forbruket i hushalda (milliardar kroner)</t>
  </si>
  <si>
    <t xml:space="preserve">Pengemengda (M2) </t>
  </si>
  <si>
    <t>Setlar og myntar</t>
  </si>
  <si>
    <t>Innskot på transaksjonskontoar</t>
  </si>
  <si>
    <t>Andre innskot</t>
  </si>
  <si>
    <t>Bankane sine innskot til reserverente i sentralbanken</t>
  </si>
  <si>
    <t>Innskot til sentralbanken (F-innskot)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</si>
  <si>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Gjennomsnitt frå 3. oktober 2011</t>
    </r>
  </si>
  <si>
    <t>Tabell 4: Verdien av setlar og myntar i omløp. Årsgjennomsnitt (millionar kroner)</t>
  </si>
  <si>
    <t>1000-kronesetlar</t>
  </si>
  <si>
    <t>500-kronesetlar</t>
  </si>
  <si>
    <t>200-kronesetlar</t>
  </si>
  <si>
    <t>100-kronesetlar</t>
  </si>
  <si>
    <t>50-kronesetlar</t>
  </si>
  <si>
    <t>20-kronemyntar</t>
  </si>
  <si>
    <t>10-kronemyntar</t>
  </si>
  <si>
    <t>5-kronemyntar</t>
  </si>
  <si>
    <t>1-kronemyntar</t>
  </si>
  <si>
    <t>50-øremyntar</t>
  </si>
  <si>
    <t>Talet på bankar</t>
  </si>
  <si>
    <t xml:space="preserve"> Sparebankar</t>
  </si>
  <si>
    <t xml:space="preserve"> Forretningsbankar</t>
  </si>
  <si>
    <t>Tabell 6: Talet på avtalar</t>
  </si>
  <si>
    <t>Avtalar om nettbank</t>
  </si>
  <si>
    <t>Avtalar om bedriftsterminalgiro</t>
  </si>
  <si>
    <t xml:space="preserve">Avtalar om faste betalingsoppdrag (AvtaleGiro og Autogiro) </t>
  </si>
  <si>
    <t>Debetfunksjonar</t>
  </si>
  <si>
    <t>Kredittfunksjonar</t>
  </si>
  <si>
    <t>Minibankar</t>
  </si>
  <si>
    <t xml:space="preserve">Betalingsterminalar (EFTPOS)  </t>
  </si>
  <si>
    <t>Nettbankløysingar for personkundar</t>
  </si>
  <si>
    <t>Nettbankløysingar for føretakskundar</t>
  </si>
  <si>
    <t>Mobilbankløysingar for personkundar</t>
  </si>
  <si>
    <t>Mobilbankløysingar for føretakskundar</t>
  </si>
  <si>
    <t>Direkte debiteringar</t>
  </si>
  <si>
    <t>Faktureringsfunksjonar (betalingskort utferda av internasjonale kortselskap)</t>
  </si>
  <si>
    <t>Betalingskort utferda av internasjonale kortselskap</t>
  </si>
  <si>
    <t>Bruk av utanlandske kort i Noreg</t>
  </si>
  <si>
    <t>Kontantuttak frå minibankar</t>
  </si>
  <si>
    <t>Bruk av norske kort i  innanlandske terminalar</t>
  </si>
  <si>
    <t xml:space="preserve">Kontantuttak frå minibankar </t>
  </si>
  <si>
    <t>Kort utferda av internasjonale kortselskap</t>
  </si>
  <si>
    <t>Bruk av utanlandske kort i terminalar i Noreg</t>
  </si>
  <si>
    <t>Bruk av norske kort i Noreg</t>
  </si>
  <si>
    <t xml:space="preserve">Tabell 11: Overføringar over landegrensene registrerte i valutaregisteret (millionar transaksjonar) </t>
  </si>
  <si>
    <t>Overføringar frå Noreg til utlandet</t>
  </si>
  <si>
    <t>Valutasjekkar</t>
  </si>
  <si>
    <t>Overføringar til Noreg frå utlandet</t>
  </si>
  <si>
    <t>I alt</t>
  </si>
  <si>
    <t>Setlar i alt</t>
  </si>
  <si>
    <t>Myntar i alt</t>
  </si>
  <si>
    <t xml:space="preserve">Betalingsmiddel i alt (M1) </t>
  </si>
  <si>
    <t>Andre elektroniske kreditoverføringar</t>
  </si>
  <si>
    <t>Bruk av norske kort delt inn etter funksjon</t>
  </si>
  <si>
    <t>Bruk av norske kort i innanlandske terminalar</t>
  </si>
  <si>
    <t>Tabell 15: Overføringar over landegrensene registrerte i valutaregisteret (milliardar kroner)</t>
  </si>
  <si>
    <t xml:space="preserve">Ikkje programkundar  </t>
  </si>
  <si>
    <t>Programkundar</t>
  </si>
  <si>
    <t xml:space="preserve">  Elektroniske girotenester</t>
  </si>
  <si>
    <t xml:space="preserve">  Blankettbaserte girotenester   </t>
  </si>
  <si>
    <t xml:space="preserve">   Nettbank bedrift med tilvising</t>
  </si>
  <si>
    <t>Utan BIC og IBAN, kr 150 000</t>
  </si>
  <si>
    <t>Utan BIC og IBAN, beløp svarande til kr 150 000</t>
  </si>
  <si>
    <t>Med BIC og IBAN, beløp svarande til kr 150 000</t>
  </si>
  <si>
    <t>Sjekkar til utlandet</t>
  </si>
  <si>
    <t>Betalingsmottak frå land i EØS-området</t>
  </si>
  <si>
    <t xml:space="preserve">Mottak av annan valuta </t>
  </si>
  <si>
    <t>E-pengeføretak</t>
  </si>
  <si>
    <t>Talet på utferda kort per 31. desember</t>
  </si>
  <si>
    <t>Talet på funksjonar i utferda kort</t>
  </si>
  <si>
    <t>Talet på terminalar som aksepterer BankAxept-kort</t>
  </si>
  <si>
    <t>Kurs mot euro (årsgjennomsnitt)</t>
  </si>
  <si>
    <t>Oljeselskapa sine kort</t>
  </si>
  <si>
    <t>Nettbank, årsavgift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</si>
  <si>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</si>
  <si>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</si>
  <si>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</si>
  <si>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Eigen minibank i opningstida, pris per uttak</t>
  </si>
  <si>
    <t xml:space="preserve">    Eigen minibank utanom opningstida, pris per uttak</t>
  </si>
  <si>
    <t xml:space="preserve">    Andre bankar sine minibankar i opningstida, pris per uttak</t>
  </si>
  <si>
    <t>Elektronisk oppdrag / fullstendig elektronisk prosessering</t>
  </si>
  <si>
    <t>Utan BIC og IBAN, kr 2500</t>
  </si>
  <si>
    <t>Med BIC og IBAN, kr 2500</t>
  </si>
  <si>
    <t>Utan BIC og IBAN, beløp svarande til kr 2500</t>
  </si>
  <si>
    <t>Med BIC og IBAN, beløp svarande til kr 2500</t>
  </si>
  <si>
    <t>Talet på brukarstader med betalingsterminalar (EFTPOS) som aksepterer BankAxept-kort</t>
  </si>
  <si>
    <t>Tabell 10b: Betalingskort. Bruk av betalingsterminalar (millionar transaksjonar)</t>
  </si>
  <si>
    <t xml:space="preserve">Tabell 14b: Betalingskort. Bruk av betalingsterminalar (milliardar kroner) </t>
  </si>
  <si>
    <t xml:space="preserve"> Talet på filialar av utanlandske bankar i Noreg</t>
  </si>
  <si>
    <t>Bruk av norske kort i alt (i Noreg og i utlandet)</t>
  </si>
  <si>
    <t xml:space="preserve">Bruk av norske kort i alt (i Noreg og i utlandet) </t>
  </si>
  <si>
    <t>Kontantuttak frå EFTPOS-terminalar (cash-back)</t>
  </si>
  <si>
    <t>Beløp svarande til kr 2500</t>
  </si>
  <si>
    <t>Generelle data</t>
  </si>
  <si>
    <t>Tabell 1</t>
  </si>
  <si>
    <t>Betalingsmiddel i Noreg</t>
  </si>
  <si>
    <t>Tabell 2 til 4</t>
  </si>
  <si>
    <t>Betalingsinfrastruktur</t>
  </si>
  <si>
    <t>Tabell 5 til 7</t>
  </si>
  <si>
    <t>Kunderetta betalingstenester</t>
  </si>
  <si>
    <t>Prisar</t>
  </si>
  <si>
    <r>
      <t>Tabell 7: Talet på utferda kort (i tusen)</t>
    </r>
    <r>
      <rPr>
        <b/>
        <sz val="10"/>
        <rFont val="Arial Narrow"/>
        <family val="2"/>
      </rPr>
      <t>, talet på funksjonar i utferda kort (i tusen) og talet på terminalar</t>
    </r>
  </si>
  <si>
    <t>Bankane sine folioinnskot i sentralbanken</t>
  </si>
  <si>
    <t>Utlån frå sentralbanken (F-lån + D-lån)</t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</si>
  <si>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</si>
  <si>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>Kreditoverføringar</t>
  </si>
  <si>
    <t>Avtalar om mobilbank</t>
  </si>
  <si>
    <t>Kort utferda av varekjeder</t>
  </si>
  <si>
    <t>E-pengekort</t>
  </si>
  <si>
    <t>Innbetalingar på førehand (e-pengar)</t>
  </si>
  <si>
    <t>Tabell 10a: Betalingskort. Bruk av kort (millionar transaksjonar)</t>
  </si>
  <si>
    <t>Bruk av norske og utanlandske kort i innanlandske terminalar</t>
  </si>
  <si>
    <t>Tabell 14a: Betalingskort. Bruk av kort (milliardar kroner)</t>
  </si>
  <si>
    <t xml:space="preserve">    Påslag i prosent av uttaket</t>
  </si>
  <si>
    <t>Alle aktørar</t>
  </si>
  <si>
    <t>Bankar</t>
  </si>
  <si>
    <t>Valutamargin</t>
  </si>
  <si>
    <t>Europa, EU</t>
  </si>
  <si>
    <t>Latvia</t>
  </si>
  <si>
    <t>Litauen</t>
  </si>
  <si>
    <t>Polen</t>
  </si>
  <si>
    <t>Romania</t>
  </si>
  <si>
    <t>Bosnia-Herzegovina</t>
  </si>
  <si>
    <t>Kosovo</t>
  </si>
  <si>
    <t>Makedonia</t>
  </si>
  <si>
    <t>Russland</t>
  </si>
  <si>
    <t>Serbia</t>
  </si>
  <si>
    <t>Tyrkia</t>
  </si>
  <si>
    <t>Asia</t>
  </si>
  <si>
    <t>Afghanistan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</si>
  <si>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</si>
  <si>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</si>
  <si>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</si>
  <si>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</si>
  <si>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</si>
  <si>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</si>
  <si>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</si>
  <si>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</si>
  <si>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</si>
  <si>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</si>
  <si>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</si>
  <si>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Afrika</t>
  </si>
  <si>
    <t>Eritrea</t>
  </si>
  <si>
    <t>Etiopia</t>
  </si>
  <si>
    <t>Gambia</t>
  </si>
  <si>
    <t>Ghana</t>
  </si>
  <si>
    <t>Marokko</t>
  </si>
  <si>
    <t>Nigeria</t>
  </si>
  <si>
    <t>Europa elles</t>
  </si>
  <si>
    <t>Personleg oppmøte</t>
  </si>
  <si>
    <t>Andre gebyr</t>
  </si>
  <si>
    <t>Virtuelle kort</t>
  </si>
  <si>
    <t>-</t>
  </si>
  <si>
    <r>
      <t xml:space="preserve">Avtalar om nettbank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personkundar</t>
    </r>
  </si>
  <si>
    <r>
      <t xml:space="preserve">Avtalar om nettbank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føretakskundar</t>
    </r>
  </si>
  <si>
    <r>
      <t xml:space="preserve">Avtalar om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personkundar</t>
    </r>
  </si>
  <si>
    <r>
      <t xml:space="preserve">Avtalar om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føretakskundar</t>
    </r>
  </si>
  <si>
    <t>Avtalar om å tilby eFaktura – personkundar</t>
  </si>
  <si>
    <t>Avtalar om å tilby eFaktura – føretakskundar</t>
  </si>
  <si>
    <t>Avtalar om mottak av eFaktura – personkundar</t>
  </si>
  <si>
    <t>Avtalar om mottak av eFaktura – føretakskundar</t>
  </si>
  <si>
    <t>AvtaleGiro – betalingsmottakarar</t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</si>
  <si>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</si>
  <si>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overføringar mellom eigne kontoar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</si>
  <si>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</si>
  <si>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utan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</si>
  <si>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</si>
  <si>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KID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</si>
  <si>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Arkiv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</si>
  <si>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Retur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</si>
  <si>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</si>
  <si>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</si>
  <si>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Filippinane</t>
  </si>
  <si>
    <t>Sende pengar heim</t>
  </si>
  <si>
    <t>AutoGiro – betalingsmottakarar</t>
  </si>
  <si>
    <t xml:space="preserve">   AvtaleGiro (utan varsel frå banken)</t>
  </si>
  <si>
    <t>Finansielle føretak og betalingsføretak</t>
  </si>
  <si>
    <t>SEPA (SWIFT)-overføring</t>
  </si>
  <si>
    <t>Mottak av SEPA (SWIFT)-betaling</t>
  </si>
  <si>
    <t>EHF-faktura</t>
  </si>
  <si>
    <t>eFaktura frå føretak til personkundar (B2C)</t>
  </si>
  <si>
    <t>Avtalar om mottak av elektronisk faktura i EHF-format</t>
  </si>
  <si>
    <t>Tid på overføringa</t>
  </si>
  <si>
    <t>Mindre enn ein time</t>
  </si>
  <si>
    <t>Neste dag</t>
  </si>
  <si>
    <t>2 dagar</t>
  </si>
  <si>
    <t>3-5 dagar</t>
  </si>
  <si>
    <t>6 dagar eller meir</t>
  </si>
  <si>
    <r>
      <t xml:space="preserve">          1 039 </t>
    </r>
    <r>
      <rPr>
        <vertAlign val="superscript"/>
        <sz val="10"/>
        <rFont val="Arial Narrow"/>
        <family val="2"/>
      </rPr>
      <t>1</t>
    </r>
  </si>
  <si>
    <r>
      <t xml:space="preserve">         26 344 </t>
    </r>
    <r>
      <rPr>
        <vertAlign val="superscript"/>
        <sz val="10"/>
        <rFont val="Arial Narrow"/>
        <family val="2"/>
      </rPr>
      <t>1</t>
    </r>
  </si>
  <si>
    <t xml:space="preserve"> </t>
  </si>
  <si>
    <t>Betalingskort (betalingar)</t>
  </si>
  <si>
    <t>Betalingar</t>
  </si>
  <si>
    <t>Andre kontantuttak</t>
  </si>
  <si>
    <t>Kontantuttak</t>
  </si>
  <si>
    <t>Betalingar med kontantuttak (cash-back)</t>
  </si>
  <si>
    <t>Tabell 3: Likviditeten i banksystemet. Årsgjennomsnitt (millionar kroner)</t>
  </si>
  <si>
    <t xml:space="preserve">Tabell 2: Betalingsmiddel disponerte av publikum. Ved årsslutt (millionar kroner) </t>
  </si>
  <si>
    <t>Andre betalingar i innanlandske terminalar</t>
  </si>
  <si>
    <t>Betalingsoppdrag over internett</t>
  </si>
  <si>
    <t>Tabell 10c: Bruk av kort over internett (millionar transaksjonar)</t>
  </si>
  <si>
    <t>Andre overføringar (MoneyGram, Western Union mfl.)</t>
  </si>
  <si>
    <t>Tabell 14c: Bruk av kort over internett (milliardar kroner)</t>
  </si>
  <si>
    <t xml:space="preserve">    Årspris for internasjonale kredittkort</t>
  </si>
  <si>
    <t xml:space="preserve">    Årspris for BankAxept (kombinert med internasjonalt debetkort)</t>
  </si>
  <si>
    <t>Personleg frammøte</t>
  </si>
  <si>
    <r>
      <t xml:space="preserve">Giroar leverte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</si>
  <si>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t>Tabell 16: Utsending av elektroniske fakturaer (millionar)</t>
  </si>
  <si>
    <t>eFaktura frå føretak til føretak (B2B)</t>
  </si>
  <si>
    <t>Kunderetta betalingsformidling 2017</t>
  </si>
  <si>
    <t>Tabell 23: Prisar for å sende pengar til utvalde land. I prosent av overføringsbeløp. Per 1. januar 2017 og 2018</t>
  </si>
  <si>
    <t>Straksbetalingar</t>
  </si>
  <si>
    <t>Mobilbetalingar frå bankkonto</t>
  </si>
  <si>
    <t>Betalingar i EFTPOS-terminalar</t>
  </si>
  <si>
    <t>Betalingar utan kontantuttak</t>
  </si>
  <si>
    <t>Manuelle betalingar</t>
  </si>
  <si>
    <t>Bruk av norske kort i alt delt inn etter funksjon</t>
  </si>
  <si>
    <t>Betalingar i andre norske betalingsterminalar</t>
  </si>
  <si>
    <t>Betalingar i betalingsterminalar</t>
  </si>
  <si>
    <t>Betalingar i EFTPOS-terminalar som aksepterer BankAxept</t>
  </si>
  <si>
    <t>BankAxess</t>
  </si>
  <si>
    <t>Av desse: kontaktlause betalingar</t>
  </si>
  <si>
    <t>Betalingar over internett</t>
  </si>
  <si>
    <t>Av desse: betalingar med kontantuttak (cash-back)</t>
  </si>
  <si>
    <t xml:space="preserve">Betalingar i innanlandske betalingsterminalar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</si>
  <si>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 (også betalingar med kontantuttak)</t>
    </r>
  </si>
  <si>
    <t>Mobilbetalingar med kort</t>
  </si>
  <si>
    <t xml:space="preserve">Betalingar utan kontantuttak </t>
  </si>
  <si>
    <t>Betalingar i andre EFTPOS-terminalar</t>
  </si>
  <si>
    <t>Giro (debet- og kreditoverføringar)</t>
  </si>
  <si>
    <t>Tabell 9: Giro (debet- og kreditoverføringar) (millionar transaksjonar)</t>
  </si>
  <si>
    <t>Tabell 13: Giro (debet- og kreditoverføringar) (milliardar kroner)</t>
  </si>
  <si>
    <t>Avtalar om Brevgiro</t>
  </si>
  <si>
    <t>1 000 kroner</t>
  </si>
  <si>
    <t>5 000 kroner</t>
  </si>
  <si>
    <t>Tabell 19: Prisar på overføringar frå Noreg til land i EU/EØS-området. Vekta gjennomsnitt (kroner) i eit utval bankar. 1. januar kvart år</t>
  </si>
  <si>
    <t>Tabell 20: Prisar på mottak av beløp frå utlandet. Vekta gjennomsnitt (kroner) i eit utval bankar. 1. januar kvart år</t>
  </si>
  <si>
    <t>Tabell 21: Prisar for å sende pengar til utvalde land. Bankar og andre aktørar. I prosent av overføringsbeløp. Per 1. januar 2017 og 2018</t>
  </si>
  <si>
    <t>Tabell 22: Prisar for å sende pengar til utvalde land. I prosent av overføringsbeløp. Per 1. januar 2017 og 2018</t>
  </si>
  <si>
    <t>Tabell 8 til 16</t>
  </si>
  <si>
    <t>Tabell 17 til 20</t>
  </si>
  <si>
    <t>Tabell 21 til 23</t>
  </si>
  <si>
    <t>Andre elektroniske betalingar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</si>
  <si>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</t>
    </r>
  </si>
  <si>
    <t>Tabell 18: Prisar på innanlandske betalingar og betalingsmottak for føretakskundar. Vekta gjennomsnittsprisar 1. januar</t>
  </si>
  <si>
    <t>Tabell 17: Prisar på innanlandske betalingar og kontantuttak for personkundar. Vekta gjennomsnittsprisar per 1. januar</t>
  </si>
  <si>
    <t>Tabell 8: Bruk av betalingsinstrument (millionar transaksjonar)</t>
  </si>
  <si>
    <t>Tabell 12: Bruk av betalingsinstrument (milliardar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</si>
</sst>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5">
    <xf numFmtId="0" fontId="0" fillId="0" borderId="0"/>
    <xf numFmtId="164" fontId="20" fillId="0" borderId="0" applyFont="0" applyFill="0" applyBorder="0" applyAlignment="0" applyProtection="0"/>
    <xf numFmtId="0" fontId="19" fillId="0" borderId="0"/>
    <xf numFmtId="0" fontId="20" fillId="0" borderId="0"/>
    <xf numFmtId="0" fontId="30" fillId="0" borderId="0"/>
    <xf numFmtId="0" fontId="31" fillId="0" borderId="0"/>
    <xf numFmtId="0" fontId="18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2" fillId="0" borderId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20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5" fillId="23" borderId="18" applyNumberFormat="0" applyFont="0" applyAlignment="0" applyProtection="0"/>
    <xf numFmtId="164" fontId="57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54" fillId="0" borderId="0"/>
    <xf numFmtId="164" fontId="58" fillId="0" borderId="0" applyFont="0" applyFill="0" applyBorder="0" applyAlignment="0" applyProtection="0"/>
    <xf numFmtId="0" fontId="20" fillId="0" borderId="0"/>
    <xf numFmtId="0" fontId="14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14" fillId="0" borderId="0"/>
    <xf numFmtId="0" fontId="30" fillId="0" borderId="0"/>
    <xf numFmtId="0" fontId="31" fillId="0" borderId="0"/>
    <xf numFmtId="0" fontId="14" fillId="0" borderId="0"/>
    <xf numFmtId="0" fontId="20" fillId="23" borderId="18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62" fillId="0" borderId="0" applyNumberFormat="0" applyFill="0" applyBorder="0" applyAlignment="0" applyProtection="0"/>
    <xf numFmtId="0" fontId="12" fillId="0" borderId="0"/>
    <xf numFmtId="0" fontId="12" fillId="0" borderId="0"/>
    <xf numFmtId="0" fontId="20" fillId="0" borderId="0"/>
    <xf numFmtId="0" fontId="11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31" fillId="0" borderId="0"/>
    <xf numFmtId="0" fontId="31" fillId="0" borderId="0"/>
    <xf numFmtId="0" fontId="42" fillId="0" borderId="0"/>
    <xf numFmtId="0" fontId="30" fillId="0" borderId="0"/>
    <xf numFmtId="0" fontId="3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164" fontId="6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/>
    <xf numFmtId="0" fontId="54" fillId="23" borderId="18" applyNumberFormat="0" applyFont="0" applyAlignment="0" applyProtection="0"/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8" fillId="0" borderId="0"/>
    <xf numFmtId="0" fontId="66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42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54" fillId="0" borderId="0"/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7" fillId="0" borderId="0" applyNumberFormat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164" fontId="6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42" fillId="0" borderId="0"/>
    <xf numFmtId="164" fontId="6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5" fillId="0" borderId="0"/>
    <xf numFmtId="0" fontId="35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6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</cellStyleXfs>
  <cellXfs count="588">
    <xf numFmtId="0" fontId="0" fillId="0" borderId="0" xfId="0"/>
    <xf numFmtId="0" fontId="23" fillId="0" borderId="1" xfId="0" applyFont="1" applyFill="1" applyBorder="1"/>
    <xf numFmtId="0" fontId="22" fillId="0" borderId="1" xfId="0" applyNumberFormat="1" applyFont="1" applyFill="1" applyBorder="1" applyAlignment="1">
      <alignment horizontal="right" indent="1"/>
    </xf>
    <xf numFmtId="0" fontId="23" fillId="0" borderId="0" xfId="0" applyFont="1" applyFill="1" applyAlignment="1">
      <alignment horizontal="left"/>
    </xf>
    <xf numFmtId="4" fontId="23" fillId="0" borderId="0" xfId="0" applyNumberFormat="1" applyFont="1" applyFill="1" applyAlignment="1">
      <alignment horizontal="right" wrapText="1" indent="1"/>
    </xf>
    <xf numFmtId="0" fontId="23" fillId="0" borderId="2" xfId="0" applyFont="1" applyFill="1" applyBorder="1" applyAlignment="1">
      <alignment horizontal="left"/>
    </xf>
    <xf numFmtId="0" fontId="23" fillId="0" borderId="0" xfId="0" applyFont="1" applyFill="1"/>
    <xf numFmtId="0" fontId="22" fillId="0" borderId="1" xfId="0" applyFont="1" applyFill="1" applyBorder="1"/>
    <xf numFmtId="0" fontId="22" fillId="0" borderId="0" xfId="0" applyFont="1" applyFill="1" applyBorder="1"/>
    <xf numFmtId="0" fontId="22" fillId="0" borderId="1" xfId="0" applyFont="1" applyFill="1" applyBorder="1" applyAlignment="1">
      <alignment horizontal="right" indent="1"/>
    </xf>
    <xf numFmtId="0" fontId="22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left" indent="2"/>
    </xf>
    <xf numFmtId="3" fontId="23" fillId="0" borderId="0" xfId="0" applyNumberFormat="1" applyFont="1" applyFill="1" applyBorder="1" applyAlignment="1">
      <alignment horizontal="right" indent="1"/>
    </xf>
    <xf numFmtId="0" fontId="22" fillId="0" borderId="2" xfId="0" applyFont="1" applyFill="1" applyBorder="1" applyAlignment="1">
      <alignment horizontal="left" indent="1"/>
    </xf>
    <xf numFmtId="0" fontId="20" fillId="0" borderId="0" xfId="0" applyFont="1" applyBorder="1"/>
    <xf numFmtId="0" fontId="23" fillId="0" borderId="0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left" indent="2"/>
    </xf>
    <xf numFmtId="0" fontId="23" fillId="0" borderId="0" xfId="0" applyFont="1" applyFill="1" applyAlignment="1">
      <alignment horizontal="left" indent="1"/>
    </xf>
    <xf numFmtId="1" fontId="22" fillId="0" borderId="1" xfId="0" applyNumberFormat="1" applyFont="1" applyFill="1" applyBorder="1" applyAlignment="1">
      <alignment horizontal="right" indent="1"/>
    </xf>
    <xf numFmtId="0" fontId="23" fillId="0" borderId="0" xfId="0" applyFont="1" applyAlignment="1">
      <alignment horizontal="left" indent="1"/>
    </xf>
    <xf numFmtId="1" fontId="23" fillId="0" borderId="0" xfId="0" applyNumberFormat="1" applyFont="1" applyFill="1" applyBorder="1" applyAlignment="1">
      <alignment horizontal="left"/>
    </xf>
    <xf numFmtId="1" fontId="23" fillId="0" borderId="0" xfId="0" applyNumberFormat="1" applyFont="1" applyFill="1" applyBorder="1"/>
    <xf numFmtId="0" fontId="23" fillId="0" borderId="0" xfId="0" applyFont="1"/>
    <xf numFmtId="1" fontId="23" fillId="0" borderId="0" xfId="0" applyNumberFormat="1" applyFont="1" applyFill="1" applyBorder="1" applyAlignment="1"/>
    <xf numFmtId="1" fontId="23" fillId="0" borderId="0" xfId="0" applyNumberFormat="1" applyFont="1" applyFill="1" applyBorder="1" applyAlignment="1">
      <alignment horizontal="left" wrapText="1"/>
    </xf>
    <xf numFmtId="1" fontId="23" fillId="0" borderId="0" xfId="0" applyNumberFormat="1" applyFont="1" applyFill="1" applyBorder="1" applyAlignment="1">
      <alignment wrapText="1"/>
    </xf>
    <xf numFmtId="1" fontId="22" fillId="0" borderId="0" xfId="0" applyNumberFormat="1" applyFont="1" applyFill="1"/>
    <xf numFmtId="1" fontId="23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/>
    </xf>
    <xf numFmtId="1" fontId="23" fillId="0" borderId="0" xfId="0" applyNumberFormat="1" applyFont="1" applyFill="1" applyBorder="1" applyAlignment="1">
      <alignment horizontal="left" vertical="center" wrapText="1" indent="1"/>
    </xf>
    <xf numFmtId="165" fontId="23" fillId="0" borderId="0" xfId="0" applyNumberFormat="1" applyFont="1" applyFill="1" applyBorder="1" applyAlignment="1">
      <alignment horizontal="left" vertical="center" wrapText="1" indent="2"/>
    </xf>
    <xf numFmtId="0" fontId="23" fillId="0" borderId="0" xfId="0" applyFont="1" applyFill="1" applyBorder="1" applyAlignment="1">
      <alignment horizontal="left" vertical="center" wrapText="1" indent="2"/>
    </xf>
    <xf numFmtId="0" fontId="22" fillId="0" borderId="0" xfId="0" applyFont="1" applyFill="1" applyBorder="1" applyAlignment="1">
      <alignment horizontal="left" vertical="center" wrapText="1" indent="1"/>
    </xf>
    <xf numFmtId="1" fontId="23" fillId="0" borderId="0" xfId="0" applyNumberFormat="1" applyFont="1" applyFill="1" applyBorder="1" applyAlignment="1">
      <alignment horizontal="left" vertical="center" wrapText="1" indent="2"/>
    </xf>
    <xf numFmtId="1" fontId="22" fillId="0" borderId="0" xfId="0" applyNumberFormat="1" applyFont="1" applyFill="1" applyBorder="1"/>
    <xf numFmtId="1" fontId="23" fillId="0" borderId="0" xfId="0" applyNumberFormat="1" applyFont="1" applyFill="1" applyAlignment="1">
      <alignment horizontal="left" indent="2"/>
    </xf>
    <xf numFmtId="165" fontId="23" fillId="0" borderId="0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>
      <alignment horizontal="left" indent="1"/>
    </xf>
    <xf numFmtId="167" fontId="23" fillId="0" borderId="0" xfId="0" applyNumberFormat="1" applyFont="1" applyFill="1" applyBorder="1" applyAlignment="1">
      <alignment horizontal="left" indent="2"/>
    </xf>
    <xf numFmtId="167" fontId="23" fillId="0" borderId="0" xfId="0" applyNumberFormat="1" applyFont="1" applyFill="1" applyAlignment="1">
      <alignment horizontal="left" indent="2"/>
    </xf>
    <xf numFmtId="0" fontId="25" fillId="0" borderId="0" xfId="0" applyFont="1" applyFill="1" applyBorder="1"/>
    <xf numFmtId="1" fontId="23" fillId="0" borderId="0" xfId="0" applyNumberFormat="1" applyFont="1" applyFill="1" applyBorder="1" applyAlignment="1">
      <alignment horizontal="left" indent="1"/>
    </xf>
    <xf numFmtId="165" fontId="22" fillId="0" borderId="0" xfId="0" applyNumberFormat="1" applyFont="1" applyFill="1" applyBorder="1" applyAlignment="1">
      <alignment horizontal="left" indent="1"/>
    </xf>
    <xf numFmtId="0" fontId="22" fillId="0" borderId="0" xfId="0" applyFont="1" applyFill="1" applyAlignment="1">
      <alignment horizontal="left" indent="2"/>
    </xf>
    <xf numFmtId="0" fontId="23" fillId="0" borderId="0" xfId="0" applyFont="1" applyFill="1" applyAlignment="1">
      <alignment horizontal="left" indent="3"/>
    </xf>
    <xf numFmtId="0" fontId="23" fillId="0" borderId="0" xfId="0" applyFont="1" applyFill="1" applyAlignment="1">
      <alignment horizontal="left" indent="4"/>
    </xf>
    <xf numFmtId="0" fontId="23" fillId="0" borderId="0" xfId="0" applyFont="1" applyFill="1" applyBorder="1" applyAlignment="1">
      <alignment horizontal="left" indent="3"/>
    </xf>
    <xf numFmtId="0" fontId="22" fillId="0" borderId="0" xfId="0" applyFont="1" applyFill="1" applyBorder="1" applyAlignment="1">
      <alignment horizontal="left" indent="1"/>
    </xf>
    <xf numFmtId="0" fontId="22" fillId="0" borderId="2" xfId="0" applyFont="1" applyFill="1" applyBorder="1" applyAlignment="1">
      <alignment horizontal="left" wrapText="1" indent="1"/>
    </xf>
    <xf numFmtId="1" fontId="22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/>
    <xf numFmtId="165" fontId="23" fillId="0" borderId="1" xfId="0" applyNumberFormat="1" applyFont="1" applyFill="1" applyBorder="1" applyAlignment="1">
      <alignment horizontal="left"/>
    </xf>
    <xf numFmtId="165" fontId="22" fillId="0" borderId="0" xfId="0" applyNumberFormat="1" applyFont="1" applyFill="1" applyBorder="1" applyAlignment="1"/>
    <xf numFmtId="166" fontId="22" fillId="0" borderId="0" xfId="0" applyNumberFormat="1" applyFont="1" applyFill="1" applyBorder="1" applyAlignment="1">
      <alignment horizontal="right" indent="1"/>
    </xf>
    <xf numFmtId="165" fontId="23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indent="2"/>
    </xf>
    <xf numFmtId="1" fontId="23" fillId="0" borderId="2" xfId="0" applyNumberFormat="1" applyFont="1" applyFill="1" applyBorder="1" applyAlignment="1">
      <alignment horizontal="left" indent="1"/>
    </xf>
    <xf numFmtId="1" fontId="23" fillId="0" borderId="0" xfId="0" applyNumberFormat="1" applyFont="1" applyFill="1" applyBorder="1" applyAlignment="1">
      <alignment horizontal="right" wrapText="1"/>
    </xf>
    <xf numFmtId="0" fontId="22" fillId="0" borderId="0" xfId="0" applyFont="1"/>
    <xf numFmtId="0" fontId="22" fillId="0" borderId="1" xfId="0" applyFont="1" applyBorder="1"/>
    <xf numFmtId="0" fontId="22" fillId="0" borderId="0" xfId="0" applyFont="1" applyBorder="1"/>
    <xf numFmtId="0" fontId="23" fillId="0" borderId="0" xfId="0" applyFont="1" applyBorder="1" applyAlignment="1">
      <alignment horizontal="left" indent="1"/>
    </xf>
    <xf numFmtId="0" fontId="22" fillId="0" borderId="0" xfId="0" applyFont="1" applyBorder="1" applyAlignment="1"/>
    <xf numFmtId="0" fontId="23" fillId="0" borderId="2" xfId="0" applyFont="1" applyFill="1" applyBorder="1" applyAlignment="1">
      <alignment horizontal="left" indent="1"/>
    </xf>
    <xf numFmtId="1" fontId="23" fillId="0" borderId="1" xfId="0" applyNumberFormat="1" applyFont="1" applyFill="1" applyBorder="1" applyAlignment="1">
      <alignment horizontal="left" indent="1"/>
    </xf>
    <xf numFmtId="0" fontId="23" fillId="0" borderId="1" xfId="0" applyFont="1" applyFill="1" applyBorder="1" applyAlignment="1">
      <alignment wrapText="1"/>
    </xf>
    <xf numFmtId="1" fontId="27" fillId="0" borderId="0" xfId="0" applyNumberFormat="1" applyFont="1" applyFill="1" applyBorder="1" applyAlignment="1"/>
    <xf numFmtId="0" fontId="29" fillId="0" borderId="0" xfId="0" applyFont="1"/>
    <xf numFmtId="4" fontId="23" fillId="0" borderId="2" xfId="0" applyNumberFormat="1" applyFont="1" applyFill="1" applyBorder="1" applyAlignment="1">
      <alignment horizontal="right" wrapText="1" indent="1"/>
    </xf>
    <xf numFmtId="1" fontId="22" fillId="0" borderId="1" xfId="0" applyNumberFormat="1" applyFont="1" applyFill="1" applyBorder="1"/>
    <xf numFmtId="0" fontId="29" fillId="0" borderId="0" xfId="0" applyFont="1" applyBorder="1"/>
    <xf numFmtId="0" fontId="29" fillId="0" borderId="0" xfId="0" applyFont="1" applyFill="1"/>
    <xf numFmtId="166" fontId="29" fillId="0" borderId="0" xfId="0" applyNumberFormat="1" applyFont="1" applyFill="1"/>
    <xf numFmtId="168" fontId="29" fillId="0" borderId="0" xfId="1" applyNumberFormat="1" applyFont="1"/>
    <xf numFmtId="168" fontId="29" fillId="0" borderId="0" xfId="1" applyNumberFormat="1" applyFont="1" applyBorder="1"/>
    <xf numFmtId="1" fontId="24" fillId="0" borderId="1" xfId="0" applyNumberFormat="1" applyFont="1" applyFill="1" applyBorder="1"/>
    <xf numFmtId="3" fontId="23" fillId="0" borderId="0" xfId="1" applyNumberFormat="1" applyFont="1" applyFill="1" applyAlignment="1">
      <alignment horizontal="right" indent="1"/>
    </xf>
    <xf numFmtId="0" fontId="22" fillId="0" borderId="2" xfId="0" applyFont="1" applyFill="1" applyBorder="1" applyAlignment="1">
      <alignment horizontal="left"/>
    </xf>
    <xf numFmtId="166" fontId="22" fillId="0" borderId="0" xfId="2" applyNumberFormat="1" applyFont="1" applyFill="1" applyAlignment="1">
      <alignment horizontal="right" indent="1"/>
    </xf>
    <xf numFmtId="4" fontId="23" fillId="0" borderId="0" xfId="0" applyNumberFormat="1" applyFont="1" applyAlignment="1">
      <alignment horizontal="right" indent="1"/>
    </xf>
    <xf numFmtId="4" fontId="23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23" fillId="0" borderId="0" xfId="3" applyFont="1"/>
    <xf numFmtId="2" fontId="32" fillId="0" borderId="0" xfId="3" applyNumberFormat="1" applyFont="1" applyFill="1"/>
    <xf numFmtId="0" fontId="32" fillId="0" borderId="0" xfId="3" applyFont="1" applyFill="1"/>
    <xf numFmtId="0" fontId="20" fillId="0" borderId="0" xfId="3"/>
    <xf numFmtId="0" fontId="20" fillId="0" borderId="0" xfId="3" applyFill="1"/>
    <xf numFmtId="0" fontId="23" fillId="0" borderId="0" xfId="3" applyFont="1" applyFill="1"/>
    <xf numFmtId="0" fontId="20" fillId="0" borderId="0" xfId="3" applyFont="1" applyFill="1"/>
    <xf numFmtId="2" fontId="20" fillId="0" borderId="0" xfId="3" applyNumberFormat="1" applyFont="1" applyFill="1" applyBorder="1"/>
    <xf numFmtId="169" fontId="23" fillId="0" borderId="10" xfId="3" applyNumberFormat="1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vertical="center" wrapText="1"/>
    </xf>
    <xf numFmtId="0" fontId="23" fillId="0" borderId="9" xfId="3" applyFont="1" applyFill="1" applyBorder="1" applyAlignment="1">
      <alignment vertical="center" wrapText="1"/>
    </xf>
    <xf numFmtId="0" fontId="22" fillId="0" borderId="2" xfId="3" applyFont="1" applyFill="1" applyBorder="1"/>
    <xf numFmtId="0" fontId="23" fillId="0" borderId="0" xfId="3" applyFont="1" applyFill="1" applyBorder="1"/>
    <xf numFmtId="0" fontId="22" fillId="0" borderId="5" xfId="3" applyFont="1" applyFill="1" applyBorder="1" applyAlignment="1">
      <alignment vertical="center"/>
    </xf>
    <xf numFmtId="0" fontId="22" fillId="0" borderId="9" xfId="3" applyFont="1" applyFill="1" applyBorder="1"/>
    <xf numFmtId="0" fontId="22" fillId="0" borderId="7" xfId="3" applyFont="1" applyFill="1" applyBorder="1"/>
    <xf numFmtId="0" fontId="23" fillId="0" borderId="7" xfId="3" applyFont="1" applyFill="1" applyBorder="1" applyAlignment="1">
      <alignment horizontal="left" indent="1"/>
    </xf>
    <xf numFmtId="0" fontId="23" fillId="0" borderId="9" xfId="3" applyFont="1" applyFill="1" applyBorder="1" applyAlignment="1">
      <alignment horizontal="left" indent="1"/>
    </xf>
    <xf numFmtId="166" fontId="33" fillId="0" borderId="0" xfId="3" applyNumberFormat="1" applyFont="1" applyFill="1" applyBorder="1" applyAlignment="1">
      <alignment horizontal="right" indent="1"/>
    </xf>
    <xf numFmtId="0" fontId="22" fillId="0" borderId="7" xfId="3" applyFont="1" applyFill="1" applyBorder="1" applyAlignment="1">
      <alignment vertical="center" wrapText="1"/>
    </xf>
    <xf numFmtId="0" fontId="22" fillId="0" borderId="7" xfId="3" applyFont="1" applyFill="1" applyBorder="1" applyAlignment="1">
      <alignment horizontal="left" vertical="center" wrapText="1"/>
    </xf>
    <xf numFmtId="0" fontId="0" fillId="0" borderId="0" xfId="0"/>
    <xf numFmtId="2" fontId="23" fillId="0" borderId="2" xfId="0" applyNumberFormat="1" applyFont="1" applyFill="1" applyBorder="1" applyAlignment="1">
      <alignment horizontal="right" indent="1"/>
    </xf>
    <xf numFmtId="166" fontId="34" fillId="0" borderId="0" xfId="0" applyNumberFormat="1" applyFont="1" applyFill="1" applyBorder="1" applyAlignment="1">
      <alignment horizontal="right" indent="1"/>
    </xf>
    <xf numFmtId="0" fontId="22" fillId="0" borderId="10" xfId="3" applyFont="1" applyFill="1" applyBorder="1"/>
    <xf numFmtId="3" fontId="23" fillId="0" borderId="0" xfId="0" applyNumberFormat="1" applyFont="1" applyAlignment="1">
      <alignment horizontal="right" indent="1"/>
    </xf>
    <xf numFmtId="4" fontId="23" fillId="0" borderId="0" xfId="0" applyNumberFormat="1" applyFont="1" applyFill="1" applyAlignment="1">
      <alignment horizontal="right" wrapText="1" indent="1"/>
    </xf>
    <xf numFmtId="4" fontId="23" fillId="0" borderId="2" xfId="0" applyNumberFormat="1" applyFont="1" applyFill="1" applyBorder="1" applyAlignment="1">
      <alignment horizontal="right" indent="1"/>
    </xf>
    <xf numFmtId="3" fontId="23" fillId="0" borderId="0" xfId="1" applyNumberFormat="1" applyFont="1" applyFill="1" applyAlignment="1">
      <alignment horizontal="right" indent="1"/>
    </xf>
    <xf numFmtId="3" fontId="22" fillId="0" borderId="0" xfId="0" applyNumberFormat="1" applyFont="1" applyFill="1" applyBorder="1" applyAlignment="1">
      <alignment horizontal="right" indent="1"/>
    </xf>
    <xf numFmtId="3" fontId="23" fillId="0" borderId="0" xfId="0" applyNumberFormat="1" applyFont="1" applyFill="1" applyBorder="1" applyAlignment="1">
      <alignment horizontal="right" indent="1"/>
    </xf>
    <xf numFmtId="3" fontId="23" fillId="0" borderId="2" xfId="0" applyNumberFormat="1" applyFont="1" applyFill="1" applyBorder="1" applyAlignment="1">
      <alignment horizontal="right" indent="1"/>
    </xf>
    <xf numFmtId="166" fontId="23" fillId="0" borderId="0" xfId="60" applyNumberFormat="1" applyFont="1" applyFill="1" applyBorder="1" applyAlignment="1">
      <alignment horizontal="right" indent="1"/>
    </xf>
    <xf numFmtId="166" fontId="22" fillId="0" borderId="0" xfId="60" applyNumberFormat="1" applyFont="1" applyFill="1" applyBorder="1" applyAlignment="1">
      <alignment horizontal="right" indent="1"/>
    </xf>
    <xf numFmtId="166" fontId="23" fillId="0" borderId="0" xfId="60" applyNumberFormat="1" applyFont="1" applyFill="1" applyAlignment="1">
      <alignment horizontal="right" indent="1"/>
    </xf>
    <xf numFmtId="166" fontId="23" fillId="0" borderId="2" xfId="60" applyNumberFormat="1" applyFont="1" applyFill="1" applyBorder="1" applyAlignment="1">
      <alignment horizontal="right" indent="1"/>
    </xf>
    <xf numFmtId="165" fontId="22" fillId="0" borderId="0" xfId="60" applyNumberFormat="1" applyFont="1" applyFill="1" applyBorder="1" applyAlignment="1">
      <alignment horizontal="right" indent="1"/>
    </xf>
    <xf numFmtId="165" fontId="23" fillId="0" borderId="0" xfId="60" applyNumberFormat="1" applyFont="1" applyFill="1" applyBorder="1" applyAlignment="1">
      <alignment horizontal="right" indent="1"/>
    </xf>
    <xf numFmtId="165" fontId="23" fillId="0" borderId="0" xfId="60" applyNumberFormat="1" applyFont="1" applyFill="1" applyBorder="1" applyAlignment="1">
      <alignment horizontal="right" vertical="center" wrapText="1" indent="1"/>
    </xf>
    <xf numFmtId="165" fontId="22" fillId="0" borderId="0" xfId="60" applyNumberFormat="1" applyFont="1" applyFill="1" applyBorder="1" applyAlignment="1">
      <alignment horizontal="right" wrapText="1" indent="1"/>
    </xf>
    <xf numFmtId="168" fontId="23" fillId="0" borderId="0" xfId="1" applyNumberFormat="1" applyFont="1"/>
    <xf numFmtId="168" fontId="23" fillId="0" borderId="0" xfId="1" applyNumberFormat="1" applyFont="1" applyFill="1" applyBorder="1" applyAlignment="1">
      <alignment horizontal="right" indent="1"/>
    </xf>
    <xf numFmtId="166" fontId="23" fillId="0" borderId="0" xfId="0" quotePrefix="1" applyNumberFormat="1" applyFont="1" applyFill="1" applyAlignment="1">
      <alignment horizontal="right" indent="1"/>
    </xf>
    <xf numFmtId="0" fontId="23" fillId="0" borderId="0" xfId="3" applyFont="1" applyFill="1" applyBorder="1"/>
    <xf numFmtId="0" fontId="23" fillId="0" borderId="0" xfId="3" applyFont="1" applyFill="1" applyBorder="1" applyAlignment="1">
      <alignment horizontal="center"/>
    </xf>
    <xf numFmtId="0" fontId="22" fillId="0" borderId="2" xfId="3" applyNumberFormat="1" applyFont="1" applyFill="1" applyBorder="1" applyAlignment="1">
      <alignment horizontal="right" indent="1"/>
    </xf>
    <xf numFmtId="166" fontId="22" fillId="0" borderId="0" xfId="0" applyNumberFormat="1" applyFont="1" applyFill="1" applyBorder="1" applyAlignment="1">
      <alignment horizontal="right" indent="1"/>
    </xf>
    <xf numFmtId="165" fontId="22" fillId="0" borderId="0" xfId="0" applyNumberFormat="1" applyFont="1" applyFill="1" applyBorder="1" applyAlignment="1">
      <alignment horizontal="right" indent="1"/>
    </xf>
    <xf numFmtId="1" fontId="22" fillId="0" borderId="0" xfId="0" applyNumberFormat="1" applyFont="1" applyFill="1" applyBorder="1" applyAlignment="1">
      <alignment horizontal="left" wrapText="1" indent="1"/>
    </xf>
    <xf numFmtId="165" fontId="23" fillId="0" borderId="0" xfId="3" applyNumberFormat="1" applyFont="1" applyFill="1" applyBorder="1" applyAlignment="1">
      <alignment horizontal="right" indent="1"/>
    </xf>
    <xf numFmtId="3" fontId="22" fillId="0" borderId="0" xfId="0" applyNumberFormat="1" applyFont="1" applyFill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1" fontId="23" fillId="0" borderId="0" xfId="0" applyNumberFormat="1" applyFont="1" applyFill="1" applyBorder="1" applyAlignment="1">
      <alignment horizontal="left" wrapText="1" indent="1"/>
    </xf>
    <xf numFmtId="1" fontId="22" fillId="0" borderId="0" xfId="0" applyNumberFormat="1" applyFont="1" applyFill="1" applyBorder="1" applyAlignment="1">
      <alignment horizontal="left" indent="1"/>
    </xf>
    <xf numFmtId="3" fontId="22" fillId="0" borderId="2" xfId="0" applyNumberFormat="1" applyFont="1" applyFill="1" applyBorder="1" applyAlignment="1">
      <alignment horizontal="right" indent="1"/>
    </xf>
    <xf numFmtId="0" fontId="0" fillId="0" borderId="0" xfId="0"/>
    <xf numFmtId="165" fontId="23" fillId="0" borderId="0" xfId="0" applyNumberFormat="1" applyFont="1" applyFill="1" applyBorder="1" applyAlignment="1">
      <alignment horizontal="left" indent="1"/>
    </xf>
    <xf numFmtId="166" fontId="23" fillId="0" borderId="0" xfId="3" applyNumberFormat="1" applyFont="1" applyFill="1" applyBorder="1" applyAlignment="1">
      <alignment horizontal="right" indent="1"/>
    </xf>
    <xf numFmtId="165" fontId="22" fillId="0" borderId="0" xfId="3" applyNumberFormat="1" applyFont="1" applyFill="1" applyBorder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" fontId="25" fillId="0" borderId="3" xfId="0" applyNumberFormat="1" applyFont="1" applyFill="1" applyBorder="1" applyAlignment="1"/>
    <xf numFmtId="0" fontId="23" fillId="0" borderId="0" xfId="0" applyFont="1" applyBorder="1"/>
    <xf numFmtId="3" fontId="23" fillId="0" borderId="0" xfId="3" applyNumberFormat="1" applyFont="1" applyFill="1" applyBorder="1" applyAlignment="1">
      <alignment horizontal="right" indent="1"/>
    </xf>
    <xf numFmtId="1" fontId="22" fillId="0" borderId="0" xfId="116" applyNumberFormat="1" applyFont="1" applyFill="1" applyBorder="1" applyAlignment="1">
      <alignment horizontal="left" wrapText="1" indent="1"/>
    </xf>
    <xf numFmtId="0" fontId="22" fillId="0" borderId="1" xfId="0" applyFont="1" applyFill="1" applyBorder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0" fontId="22" fillId="0" borderId="0" xfId="3" applyFont="1" applyFill="1" applyAlignment="1">
      <alignment horizontal="left" indent="1"/>
    </xf>
    <xf numFmtId="1" fontId="22" fillId="0" borderId="0" xfId="3" applyNumberFormat="1" applyFont="1" applyFill="1" applyBorder="1" applyAlignment="1">
      <alignment horizontal="left" wrapText="1" indent="1"/>
    </xf>
    <xf numFmtId="0" fontId="22" fillId="0" borderId="0" xfId="3" applyFont="1" applyFill="1" applyBorder="1"/>
    <xf numFmtId="166" fontId="23" fillId="0" borderId="0" xfId="60" quotePrefix="1" applyNumberFormat="1" applyFont="1" applyFill="1" applyBorder="1" applyAlignment="1">
      <alignment horizontal="right" indent="1"/>
    </xf>
    <xf numFmtId="0" fontId="23" fillId="0" borderId="0" xfId="166" applyFont="1" applyFill="1" applyBorder="1" applyAlignment="1">
      <alignment horizontal="left"/>
    </xf>
    <xf numFmtId="3" fontId="23" fillId="0" borderId="0" xfId="166" applyNumberFormat="1" applyFont="1" applyFill="1" applyBorder="1" applyAlignment="1"/>
    <xf numFmtId="1" fontId="23" fillId="0" borderId="0" xfId="166" applyNumberFormat="1" applyFont="1" applyFill="1" applyBorder="1" applyAlignment="1">
      <alignment horizontal="left"/>
    </xf>
    <xf numFmtId="165" fontId="23" fillId="0" borderId="0" xfId="0" applyNumberFormat="1" applyFont="1" applyFill="1" applyBorder="1" applyAlignment="1">
      <alignment horizontal="left" indent="1"/>
    </xf>
    <xf numFmtId="0" fontId="20" fillId="0" borderId="0" xfId="3" applyFont="1"/>
    <xf numFmtId="166" fontId="22" fillId="0" borderId="0" xfId="166" applyNumberFormat="1" applyFont="1" applyFill="1" applyAlignment="1">
      <alignment horizontal="right" indent="1"/>
    </xf>
    <xf numFmtId="165" fontId="22" fillId="0" borderId="0" xfId="166" applyNumberFormat="1" applyFont="1" applyFill="1" applyBorder="1" applyAlignment="1">
      <alignment horizontal="right" indent="1"/>
    </xf>
    <xf numFmtId="0" fontId="22" fillId="0" borderId="0" xfId="0" applyFont="1" applyFill="1"/>
    <xf numFmtId="165" fontId="23" fillId="0" borderId="0" xfId="0" applyNumberFormat="1" applyFont="1" applyFill="1" applyBorder="1" applyAlignment="1">
      <alignment horizontal="left" indent="1"/>
    </xf>
    <xf numFmtId="0" fontId="20" fillId="0" borderId="0" xfId="3" applyFont="1" applyFill="1"/>
    <xf numFmtId="0" fontId="25" fillId="0" borderId="0" xfId="3" applyFont="1" applyFill="1" applyBorder="1" applyAlignment="1"/>
    <xf numFmtId="1" fontId="22" fillId="0" borderId="0" xfId="166" applyNumberFormat="1" applyFont="1" applyFill="1"/>
    <xf numFmtId="1" fontId="22" fillId="0" borderId="1" xfId="166" applyNumberFormat="1" applyFont="1" applyFill="1" applyBorder="1"/>
    <xf numFmtId="0" fontId="22" fillId="0" borderId="1" xfId="166" applyNumberFormat="1" applyFont="1" applyFill="1" applyBorder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0" xfId="166" applyNumberFormat="1" applyFont="1" applyFill="1" applyBorder="1" applyAlignment="1">
      <alignment horizontal="right" indent="1"/>
    </xf>
    <xf numFmtId="166" fontId="23" fillId="0" borderId="0" xfId="1" applyNumberFormat="1" applyFont="1"/>
    <xf numFmtId="0" fontId="25" fillId="0" borderId="0" xfId="0" applyFont="1" applyFill="1" applyBorder="1" applyAlignment="1">
      <alignment horizontal="left"/>
    </xf>
    <xf numFmtId="165" fontId="23" fillId="0" borderId="0" xfId="120" applyNumberFormat="1" applyFont="1" applyFill="1" applyBorder="1" applyAlignment="1"/>
    <xf numFmtId="0" fontId="31" fillId="24" borderId="0" xfId="5" applyFill="1"/>
    <xf numFmtId="0" fontId="59" fillId="24" borderId="0" xfId="3" applyFont="1" applyFill="1"/>
    <xf numFmtId="0" fontId="30" fillId="24" borderId="0" xfId="4" applyFill="1"/>
    <xf numFmtId="0" fontId="60" fillId="24" borderId="0" xfId="137" applyFont="1" applyFill="1" applyAlignment="1" applyProtection="1"/>
    <xf numFmtId="0" fontId="59" fillId="24" borderId="0" xfId="3" applyFont="1" applyFill="1" applyBorder="1" applyAlignment="1">
      <alignment horizontal="left"/>
    </xf>
    <xf numFmtId="0" fontId="0" fillId="24" borderId="0" xfId="0" applyFill="1"/>
    <xf numFmtId="0" fontId="61" fillId="24" borderId="0" xfId="0" applyFont="1" applyFill="1"/>
    <xf numFmtId="0" fontId="62" fillId="24" borderId="0" xfId="168" applyFill="1" applyAlignment="1" applyProtection="1"/>
    <xf numFmtId="0" fontId="62" fillId="0" borderId="0" xfId="168"/>
    <xf numFmtId="1" fontId="22" fillId="0" borderId="2" xfId="0" applyNumberFormat="1" applyFont="1" applyFill="1" applyBorder="1" applyAlignment="1">
      <alignment vertical="center" wrapText="1"/>
    </xf>
    <xf numFmtId="3" fontId="23" fillId="0" borderId="0" xfId="0" applyNumberFormat="1" applyFont="1" applyFill="1" applyBorder="1" applyAlignment="1">
      <alignment horizontal="center"/>
    </xf>
    <xf numFmtId="165" fontId="23" fillId="0" borderId="2" xfId="166" applyNumberFormat="1" applyFont="1" applyFill="1" applyBorder="1" applyAlignment="1">
      <alignment horizontal="right" indent="1"/>
    </xf>
    <xf numFmtId="0" fontId="23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2" fillId="0" borderId="0" xfId="170" applyNumberFormat="1" applyFont="1" applyFill="1" applyAlignment="1">
      <alignment horizontal="right" indent="1"/>
    </xf>
    <xf numFmtId="3" fontId="23" fillId="0" borderId="0" xfId="170" applyNumberFormat="1" applyFont="1" applyFill="1" applyAlignment="1">
      <alignment horizontal="right" indent="1"/>
    </xf>
    <xf numFmtId="1" fontId="22" fillId="0" borderId="0" xfId="3" applyNumberFormat="1" applyFont="1" applyFill="1" applyBorder="1" applyAlignment="1">
      <alignment horizontal="left" wrapText="1"/>
    </xf>
    <xf numFmtId="1" fontId="23" fillId="0" borderId="0" xfId="3" applyNumberFormat="1" applyFont="1" applyFill="1" applyBorder="1" applyAlignment="1">
      <alignment horizontal="left" wrapText="1" indent="1"/>
    </xf>
    <xf numFmtId="1" fontId="23" fillId="0" borderId="0" xfId="3" applyNumberFormat="1" applyFont="1" applyFill="1" applyBorder="1" applyAlignment="1">
      <alignment horizontal="left" indent="1"/>
    </xf>
    <xf numFmtId="165" fontId="22" fillId="0" borderId="2" xfId="166" applyNumberFormat="1" applyFont="1" applyFill="1" applyBorder="1" applyAlignment="1">
      <alignment horizontal="right" indent="1"/>
    </xf>
    <xf numFmtId="0" fontId="0" fillId="0" borderId="0" xfId="0" applyFill="1"/>
    <xf numFmtId="166" fontId="22" fillId="0" borderId="0" xfId="121" applyNumberFormat="1" applyFont="1" applyFill="1" applyBorder="1" applyAlignment="1">
      <alignment horizontal="right" indent="1"/>
    </xf>
    <xf numFmtId="166" fontId="23" fillId="0" borderId="0" xfId="121" applyNumberFormat="1" applyFont="1" applyFill="1" applyBorder="1" applyAlignment="1">
      <alignment horizontal="right" wrapText="1" indent="1"/>
    </xf>
    <xf numFmtId="166" fontId="23" fillId="0" borderId="0" xfId="121" applyNumberFormat="1" applyFont="1" applyFill="1" applyBorder="1" applyAlignment="1">
      <alignment horizontal="right" indent="1"/>
    </xf>
    <xf numFmtId="166" fontId="20" fillId="0" borderId="0" xfId="3" applyNumberFormat="1" applyFont="1"/>
    <xf numFmtId="166" fontId="23" fillId="0" borderId="0" xfId="121" applyNumberFormat="1" applyFont="1" applyFill="1" applyBorder="1" applyAlignment="1">
      <alignment horizontal="right" vertical="center" wrapText="1" indent="1"/>
    </xf>
    <xf numFmtId="166" fontId="22" fillId="0" borderId="0" xfId="121" applyNumberFormat="1" applyFont="1" applyFill="1" applyBorder="1" applyAlignment="1">
      <alignment horizontal="right" wrapText="1" indent="1"/>
    </xf>
    <xf numFmtId="166" fontId="29" fillId="0" borderId="0" xfId="0" applyNumberFormat="1" applyFont="1"/>
    <xf numFmtId="166" fontId="23" fillId="0" borderId="0" xfId="121" quotePrefix="1" applyNumberFormat="1" applyFont="1" applyFill="1" applyBorder="1" applyAlignment="1">
      <alignment horizontal="right" vertical="top" wrapText="1" indent="1"/>
    </xf>
    <xf numFmtId="0" fontId="20" fillId="0" borderId="0" xfId="3" applyFont="1" applyFill="1" applyBorder="1"/>
    <xf numFmtId="166" fontId="23" fillId="0" borderId="0" xfId="166" applyNumberFormat="1" applyFont="1" applyFill="1" applyBorder="1" applyAlignment="1">
      <alignment horizontal="right" indent="1"/>
    </xf>
    <xf numFmtId="166" fontId="23" fillId="0" borderId="2" xfId="166" applyNumberFormat="1" applyFont="1" applyFill="1" applyBorder="1" applyAlignment="1">
      <alignment horizontal="right" indent="1"/>
    </xf>
    <xf numFmtId="1" fontId="23" fillId="0" borderId="0" xfId="0" applyNumberFormat="1" applyFont="1" applyFill="1" applyBorder="1" applyAlignment="1">
      <alignment horizontal="left" wrapText="1"/>
    </xf>
    <xf numFmtId="3" fontId="23" fillId="0" borderId="0" xfId="3" quotePrefix="1" applyNumberFormat="1" applyFont="1" applyFill="1" applyAlignment="1">
      <alignment horizontal="right" indent="1"/>
    </xf>
    <xf numFmtId="165" fontId="22" fillId="0" borderId="0" xfId="172" applyNumberFormat="1" applyFont="1" applyFill="1" applyBorder="1" applyAlignment="1"/>
    <xf numFmtId="165" fontId="22" fillId="0" borderId="0" xfId="172" applyNumberFormat="1" applyFont="1" applyFill="1" applyBorder="1" applyAlignment="1">
      <alignment horizontal="left" indent="1"/>
    </xf>
    <xf numFmtId="165" fontId="23" fillId="0" borderId="0" xfId="172" applyNumberFormat="1" applyFont="1" applyFill="1" applyBorder="1" applyAlignment="1">
      <alignment horizontal="left" indent="2"/>
    </xf>
    <xf numFmtId="165" fontId="23" fillId="0" borderId="0" xfId="172" applyNumberFormat="1" applyFont="1" applyFill="1" applyBorder="1" applyAlignment="1">
      <alignment horizontal="left"/>
    </xf>
    <xf numFmtId="165" fontId="22" fillId="0" borderId="0" xfId="172" applyNumberFormat="1" applyFont="1" applyFill="1" applyBorder="1" applyAlignment="1">
      <alignment horizontal="left"/>
    </xf>
    <xf numFmtId="1" fontId="23" fillId="0" borderId="0" xfId="172" applyNumberFormat="1" applyFont="1" applyFill="1" applyBorder="1" applyAlignment="1">
      <alignment horizontal="left" vertical="center" wrapText="1" indent="2"/>
    </xf>
    <xf numFmtId="1" fontId="22" fillId="0" borderId="0" xfId="172" applyNumberFormat="1" applyFont="1" applyFill="1" applyBorder="1" applyAlignment="1">
      <alignment horizontal="left" wrapText="1" indent="1"/>
    </xf>
    <xf numFmtId="0" fontId="23" fillId="0" borderId="0" xfId="172" applyFont="1" applyFill="1" applyBorder="1" applyAlignment="1">
      <alignment horizontal="left" indent="2"/>
    </xf>
    <xf numFmtId="1" fontId="23" fillId="0" borderId="0" xfId="172" applyNumberFormat="1" applyFont="1" applyFill="1" applyBorder="1" applyAlignment="1">
      <alignment horizontal="left" indent="2"/>
    </xf>
    <xf numFmtId="165" fontId="23" fillId="0" borderId="0" xfId="172" applyNumberFormat="1" applyFont="1" applyFill="1" applyBorder="1" applyAlignment="1">
      <alignment horizontal="left" indent="1"/>
    </xf>
    <xf numFmtId="1" fontId="23" fillId="0" borderId="0" xfId="172" applyNumberFormat="1" applyFont="1" applyFill="1" applyBorder="1"/>
    <xf numFmtId="1" fontId="22" fillId="0" borderId="0" xfId="172" applyNumberFormat="1" applyFont="1" applyFill="1" applyBorder="1"/>
    <xf numFmtId="1" fontId="23" fillId="0" borderId="0" xfId="172" applyNumberFormat="1" applyFont="1" applyFill="1" applyBorder="1" applyAlignment="1">
      <alignment horizontal="left" indent="1"/>
    </xf>
    <xf numFmtId="1" fontId="23" fillId="0" borderId="2" xfId="172" applyNumberFormat="1" applyFont="1" applyFill="1" applyBorder="1" applyAlignment="1">
      <alignment horizontal="left" indent="1"/>
    </xf>
    <xf numFmtId="0" fontId="22" fillId="0" borderId="0" xfId="166" applyFont="1" applyFill="1" applyBorder="1" applyAlignment="1">
      <alignment horizontal="left"/>
    </xf>
    <xf numFmtId="0" fontId="23" fillId="0" borderId="0" xfId="167" applyFont="1" applyFill="1" applyBorder="1" applyAlignment="1">
      <alignment horizontal="left" wrapText="1" indent="1"/>
    </xf>
    <xf numFmtId="0" fontId="22" fillId="0" borderId="2" xfId="166" applyFont="1" applyFill="1" applyBorder="1" applyAlignment="1">
      <alignment horizontal="left"/>
    </xf>
    <xf numFmtId="0" fontId="25" fillId="0" borderId="0" xfId="3" applyFont="1" applyFill="1" applyBorder="1" applyAlignment="1">
      <alignment horizontal="left"/>
    </xf>
    <xf numFmtId="2" fontId="23" fillId="0" borderId="0" xfId="3" applyNumberFormat="1" applyFont="1" applyFill="1"/>
    <xf numFmtId="0" fontId="22" fillId="0" borderId="10" xfId="3" applyFont="1" applyFill="1" applyBorder="1" applyAlignment="1"/>
    <xf numFmtId="0" fontId="22" fillId="0" borderId="1" xfId="3" quotePrefix="1" applyNumberFormat="1" applyFont="1" applyFill="1" applyBorder="1" applyAlignment="1">
      <alignment horizontal="center" vertical="center"/>
    </xf>
    <xf numFmtId="0" fontId="22" fillId="0" borderId="5" xfId="3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/>
    </xf>
    <xf numFmtId="0" fontId="20" fillId="0" borderId="3" xfId="3" applyFill="1" applyBorder="1" applyAlignment="1">
      <alignment horizontal="right" indent="1"/>
    </xf>
    <xf numFmtId="0" fontId="20" fillId="0" borderId="4" xfId="3" applyFill="1" applyBorder="1" applyAlignment="1">
      <alignment horizontal="right" indent="1"/>
    </xf>
    <xf numFmtId="0" fontId="20" fillId="0" borderId="0" xfId="3" applyFill="1" applyBorder="1" applyAlignment="1">
      <alignment horizontal="center"/>
    </xf>
    <xf numFmtId="165" fontId="23" fillId="0" borderId="7" xfId="3" applyNumberFormat="1" applyFont="1" applyFill="1" applyBorder="1" applyAlignment="1">
      <alignment horizontal="left" vertical="center" wrapText="1" indent="1"/>
    </xf>
    <xf numFmtId="165" fontId="23" fillId="0" borderId="7" xfId="3" applyNumberFormat="1" applyFont="1" applyFill="1" applyBorder="1" applyAlignment="1">
      <alignment vertical="center" wrapText="1"/>
    </xf>
    <xf numFmtId="165" fontId="28" fillId="0" borderId="7" xfId="3" applyNumberFormat="1" applyFont="1" applyFill="1" applyBorder="1" applyAlignment="1">
      <alignment vertical="center" wrapText="1"/>
    </xf>
    <xf numFmtId="165" fontId="23" fillId="0" borderId="7" xfId="3" applyNumberFormat="1" applyFont="1" applyFill="1" applyBorder="1" applyAlignment="1">
      <alignment horizontal="left" vertical="center" wrapText="1"/>
    </xf>
    <xf numFmtId="165" fontId="23" fillId="0" borderId="7" xfId="3" applyNumberFormat="1" applyFont="1" applyFill="1" applyBorder="1"/>
    <xf numFmtId="165" fontId="23" fillId="0" borderId="7" xfId="3" applyNumberFormat="1" applyFont="1" applyFill="1" applyBorder="1" applyAlignment="1">
      <alignment horizontal="left"/>
    </xf>
    <xf numFmtId="165" fontId="22" fillId="0" borderId="7" xfId="3" applyNumberFormat="1" applyFont="1" applyFill="1" applyBorder="1" applyAlignment="1">
      <alignment vertical="center" wrapText="1"/>
    </xf>
    <xf numFmtId="165" fontId="23" fillId="0" borderId="9" xfId="3" applyNumberFormat="1" applyFont="1" applyFill="1" applyBorder="1"/>
    <xf numFmtId="0" fontId="23" fillId="0" borderId="0" xfId="3" applyFont="1" applyFill="1" applyAlignment="1"/>
    <xf numFmtId="0" fontId="20" fillId="0" borderId="0" xfId="3" applyFill="1" applyAlignment="1">
      <alignment horizontal="center"/>
    </xf>
    <xf numFmtId="2" fontId="20" fillId="0" borderId="0" xfId="3" applyNumberFormat="1" applyFill="1" applyAlignment="1">
      <alignment horizontal="center"/>
    </xf>
    <xf numFmtId="0" fontId="23" fillId="0" borderId="0" xfId="3" applyFont="1" applyFill="1" applyAlignment="1">
      <alignment horizontal="center"/>
    </xf>
    <xf numFmtId="0" fontId="23" fillId="0" borderId="3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/>
    </xf>
    <xf numFmtId="0" fontId="20" fillId="0" borderId="0" xfId="3" applyFont="1" applyFill="1" applyAlignment="1">
      <alignment horizontal="center"/>
    </xf>
    <xf numFmtId="2" fontId="20" fillId="0" borderId="0" xfId="3" applyNumberFormat="1" applyFont="1" applyFill="1" applyBorder="1" applyAlignment="1">
      <alignment horizontal="center"/>
    </xf>
    <xf numFmtId="0" fontId="20" fillId="0" borderId="6" xfId="3" applyFill="1" applyBorder="1" applyAlignment="1">
      <alignment horizontal="center"/>
    </xf>
    <xf numFmtId="0" fontId="22" fillId="0" borderId="11" xfId="0" applyFont="1" applyFill="1" applyBorder="1" applyAlignment="1">
      <alignment horizontal="right" indent="1"/>
    </xf>
    <xf numFmtId="166" fontId="23" fillId="0" borderId="6" xfId="0" applyNumberFormat="1" applyFont="1" applyFill="1" applyBorder="1" applyAlignment="1">
      <alignment horizontal="right" indent="1"/>
    </xf>
    <xf numFmtId="166" fontId="23" fillId="0" borderId="2" xfId="0" applyNumberFormat="1" applyFont="1" applyFill="1" applyBorder="1" applyAlignment="1">
      <alignment horizontal="right" indent="1"/>
    </xf>
    <xf numFmtId="166" fontId="23" fillId="0" borderId="8" xfId="0" applyNumberFormat="1" applyFont="1" applyFill="1" applyBorder="1" applyAlignment="1">
      <alignment horizontal="right" indent="1"/>
    </xf>
    <xf numFmtId="0" fontId="22" fillId="0" borderId="0" xfId="0" applyFont="1" applyFill="1" applyBorder="1" applyAlignment="1">
      <alignment horizontal="right" indent="1"/>
    </xf>
    <xf numFmtId="0" fontId="22" fillId="0" borderId="6" xfId="0" applyFont="1" applyFill="1" applyBorder="1" applyAlignment="1">
      <alignment horizontal="right" indent="1"/>
    </xf>
    <xf numFmtId="0" fontId="22" fillId="0" borderId="0" xfId="3" applyNumberFormat="1" applyFont="1" applyFill="1" applyBorder="1" applyAlignment="1">
      <alignment horizontal="right" indent="1"/>
    </xf>
    <xf numFmtId="0" fontId="22" fillId="0" borderId="1" xfId="0" applyNumberFormat="1" applyFont="1" applyFill="1" applyBorder="1" applyAlignment="1">
      <alignment horizontal="right" indent="1"/>
    </xf>
    <xf numFmtId="1" fontId="23" fillId="0" borderId="2" xfId="121" applyNumberFormat="1" applyFont="1" applyFill="1" applyBorder="1" applyAlignment="1">
      <alignment horizontal="left"/>
    </xf>
    <xf numFmtId="3" fontId="22" fillId="0" borderId="0" xfId="0" applyNumberFormat="1" applyFont="1" applyFill="1" applyAlignment="1">
      <alignment horizontal="right" indent="1"/>
    </xf>
    <xf numFmtId="3" fontId="22" fillId="0" borderId="2" xfId="3" applyNumberFormat="1" applyFont="1" applyFill="1" applyBorder="1" applyAlignment="1">
      <alignment horizontal="right" indent="1"/>
    </xf>
    <xf numFmtId="165" fontId="22" fillId="0" borderId="2" xfId="3" applyNumberFormat="1" applyFont="1" applyFill="1" applyBorder="1" applyAlignment="1">
      <alignment horizontal="right" indent="1"/>
    </xf>
    <xf numFmtId="0" fontId="22" fillId="0" borderId="1" xfId="0" applyFont="1" applyFill="1" applyBorder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0" fontId="22" fillId="0" borderId="1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3" fillId="0" borderId="2" xfId="166" applyNumberFormat="1" applyFont="1" applyFill="1" applyBorder="1" applyAlignment="1">
      <alignment horizontal="right" indent="1"/>
    </xf>
    <xf numFmtId="0" fontId="22" fillId="0" borderId="1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6" fontId="23" fillId="0" borderId="0" xfId="166" applyNumberFormat="1" applyFont="1" applyFill="1" applyBorder="1" applyAlignment="1">
      <alignment horizontal="right" indent="1"/>
    </xf>
    <xf numFmtId="166" fontId="23" fillId="0" borderId="2" xfId="166" applyNumberFormat="1" applyFont="1" applyFill="1" applyBorder="1" applyAlignment="1">
      <alignment horizontal="right" indent="1"/>
    </xf>
    <xf numFmtId="1" fontId="23" fillId="0" borderId="0" xfId="121" applyNumberFormat="1" applyFont="1" applyFill="1" applyBorder="1" applyAlignment="1">
      <alignment horizontal="left"/>
    </xf>
    <xf numFmtId="0" fontId="22" fillId="0" borderId="1" xfId="121" applyFont="1" applyBorder="1"/>
    <xf numFmtId="0" fontId="22" fillId="0" borderId="0" xfId="121" applyFont="1" applyFill="1"/>
    <xf numFmtId="0" fontId="20" fillId="0" borderId="0" xfId="121" applyFill="1"/>
    <xf numFmtId="170" fontId="29" fillId="0" borderId="0" xfId="396" applyNumberFormat="1" applyFont="1"/>
    <xf numFmtId="170" fontId="29" fillId="0" borderId="0" xfId="396" applyNumberFormat="1" applyFont="1" applyBorder="1"/>
    <xf numFmtId="166" fontId="29" fillId="0" borderId="0" xfId="0" applyNumberFormat="1" applyFont="1" applyBorder="1"/>
    <xf numFmtId="170" fontId="23" fillId="0" borderId="0" xfId="396" applyNumberFormat="1" applyFont="1" applyFill="1" applyBorder="1" applyAlignment="1">
      <alignment horizontal="right" indent="1"/>
    </xf>
    <xf numFmtId="0" fontId="22" fillId="0" borderId="1" xfId="0" applyFont="1" applyFill="1" applyBorder="1" applyAlignment="1">
      <alignment horizontal="right" indent="1"/>
    </xf>
    <xf numFmtId="166" fontId="22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3" fillId="0" borderId="2" xfId="3" applyNumberFormat="1" applyFont="1" applyFill="1" applyBorder="1" applyAlignment="1">
      <alignment horizontal="right" indent="1"/>
    </xf>
    <xf numFmtId="165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" fontId="29" fillId="0" borderId="0" xfId="396" applyNumberFormat="1" applyFont="1"/>
    <xf numFmtId="170" fontId="22" fillId="0" borderId="0" xfId="396" applyNumberFormat="1" applyFont="1" applyFill="1" applyBorder="1" applyAlignment="1">
      <alignment horizontal="right" indent="1"/>
    </xf>
    <xf numFmtId="170" fontId="22" fillId="0" borderId="0" xfId="396" applyNumberFormat="1" applyFont="1" applyFill="1" applyBorder="1" applyAlignment="1">
      <alignment horizontal="right" wrapText="1" indent="1"/>
    </xf>
    <xf numFmtId="10" fontId="29" fillId="0" borderId="0" xfId="396" applyNumberFormat="1" applyFont="1"/>
    <xf numFmtId="170" fontId="0" fillId="0" borderId="0" xfId="396" applyNumberFormat="1" applyFont="1"/>
    <xf numFmtId="3" fontId="22" fillId="0" borderId="0" xfId="3" quotePrefix="1" applyNumberFormat="1" applyFont="1" applyFill="1" applyAlignment="1">
      <alignment horizontal="right" indent="1"/>
    </xf>
    <xf numFmtId="1" fontId="23" fillId="0" borderId="0" xfId="0" applyNumberFormat="1" applyFont="1" applyFill="1" applyBorder="1" applyAlignment="1">
      <alignment readingOrder="1"/>
    </xf>
    <xf numFmtId="3" fontId="23" fillId="0" borderId="0" xfId="3" quotePrefix="1" applyNumberFormat="1" applyFont="1" applyFill="1" applyBorder="1" applyAlignment="1">
      <alignment horizontal="right" indent="1"/>
    </xf>
    <xf numFmtId="0" fontId="23" fillId="0" borderId="2" xfId="0" applyFont="1" applyBorder="1"/>
    <xf numFmtId="3" fontId="23" fillId="0" borderId="2" xfId="3" applyNumberFormat="1" applyFont="1" applyFill="1" applyBorder="1" applyAlignment="1">
      <alignment horizontal="right" indent="1"/>
    </xf>
    <xf numFmtId="0" fontId="24" fillId="0" borderId="21" xfId="0" applyFont="1" applyFill="1" applyBorder="1" applyAlignment="1">
      <alignment horizontal="left" indent="1"/>
    </xf>
    <xf numFmtId="0" fontId="23" fillId="0" borderId="10" xfId="0" applyFont="1" applyFill="1" applyBorder="1" applyAlignment="1">
      <alignment horizontal="right" indent="1"/>
    </xf>
    <xf numFmtId="0" fontId="23" fillId="0" borderId="11" xfId="0" applyFont="1" applyFill="1" applyBorder="1" applyAlignment="1">
      <alignment horizontal="right" indent="1"/>
    </xf>
    <xf numFmtId="0" fontId="23" fillId="0" borderId="7" xfId="0" applyFont="1" applyFill="1" applyBorder="1" applyAlignment="1">
      <alignment horizontal="left" indent="1"/>
    </xf>
    <xf numFmtId="166" fontId="23" fillId="0" borderId="5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7" xfId="166" applyNumberFormat="1" applyFont="1" applyFill="1" applyBorder="1" applyAlignment="1">
      <alignment horizontal="right" indent="1"/>
    </xf>
    <xf numFmtId="0" fontId="23" fillId="0" borderId="9" xfId="0" applyFont="1" applyFill="1" applyBorder="1" applyAlignment="1">
      <alignment horizontal="left" indent="1"/>
    </xf>
    <xf numFmtId="166" fontId="23" fillId="0" borderId="9" xfId="166" applyNumberFormat="1" applyFont="1" applyFill="1" applyBorder="1" applyAlignment="1">
      <alignment horizontal="right" indent="1"/>
    </xf>
    <xf numFmtId="0" fontId="22" fillId="0" borderId="11" xfId="3" applyNumberFormat="1" applyFont="1" applyFill="1" applyBorder="1" applyAlignment="1">
      <alignment horizontal="right" indent="1"/>
    </xf>
    <xf numFmtId="0" fontId="22" fillId="0" borderId="6" xfId="3" applyNumberFormat="1" applyFont="1" applyFill="1" applyBorder="1" applyAlignment="1">
      <alignment horizontal="right" indent="1"/>
    </xf>
    <xf numFmtId="9" fontId="22" fillId="0" borderId="0" xfId="396" applyFont="1" applyFill="1" applyBorder="1" applyAlignment="1">
      <alignment horizontal="right" indent="1"/>
    </xf>
    <xf numFmtId="4" fontId="23" fillId="0" borderId="0" xfId="0" applyNumberFormat="1" applyFont="1" applyFill="1" applyAlignment="1">
      <alignment horizontal="right" indent="1"/>
    </xf>
    <xf numFmtId="4" fontId="23" fillId="0" borderId="6" xfId="0" applyNumberFormat="1" applyFont="1" applyFill="1" applyBorder="1" applyAlignment="1">
      <alignment horizontal="right" indent="1"/>
    </xf>
    <xf numFmtId="1" fontId="23" fillId="0" borderId="0" xfId="121" applyNumberFormat="1" applyFont="1" applyFill="1" applyBorder="1" applyAlignment="1">
      <alignment horizontal="left" wrapText="1" indent="1"/>
    </xf>
    <xf numFmtId="165" fontId="23" fillId="0" borderId="0" xfId="121" applyNumberFormat="1" applyFont="1" applyFill="1" applyBorder="1" applyAlignment="1">
      <alignment horizontal="left" indent="1"/>
    </xf>
    <xf numFmtId="3" fontId="0" fillId="0" borderId="0" xfId="0" applyNumberFormat="1" applyFill="1"/>
    <xf numFmtId="0" fontId="67" fillId="0" borderId="0" xfId="788" applyFill="1" applyProtection="1"/>
    <xf numFmtId="4" fontId="29" fillId="0" borderId="0" xfId="0" applyNumberFormat="1" applyFont="1"/>
    <xf numFmtId="170" fontId="23" fillId="0" borderId="0" xfId="396" applyNumberFormat="1" applyFont="1" applyFill="1" applyBorder="1" applyAlignment="1">
      <alignment horizontal="right" wrapText="1" indent="1"/>
    </xf>
    <xf numFmtId="3" fontId="22" fillId="0" borderId="0" xfId="0" applyNumberFormat="1" applyFont="1" applyFill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166" fontId="22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2" fillId="0" borderId="2" xfId="0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2" xfId="3" applyNumberFormat="1" applyFont="1" applyFill="1" applyBorder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3" fontId="23" fillId="0" borderId="0" xfId="3" applyNumberFormat="1" applyFont="1" applyFill="1" applyAlignment="1">
      <alignment horizontal="right" indent="1"/>
    </xf>
    <xf numFmtId="3" fontId="22" fillId="0" borderId="0" xfId="3" applyNumberFormat="1" applyFont="1" applyFill="1" applyAlignment="1">
      <alignment horizontal="right" indent="1"/>
    </xf>
    <xf numFmtId="0" fontId="34" fillId="0" borderId="5" xfId="0" applyFont="1" applyFill="1" applyBorder="1" applyAlignment="1"/>
    <xf numFmtId="166" fontId="22" fillId="0" borderId="5" xfId="166" applyNumberFormat="1" applyFont="1" applyFill="1" applyBorder="1" applyAlignment="1">
      <alignment horizontal="right" indent="1"/>
    </xf>
    <xf numFmtId="166" fontId="22" fillId="0" borderId="7" xfId="166" applyNumberFormat="1" applyFont="1" applyFill="1" applyBorder="1" applyAlignment="1">
      <alignment horizontal="right" indent="1"/>
    </xf>
    <xf numFmtId="0" fontId="34" fillId="0" borderId="7" xfId="0" applyFont="1" applyFill="1" applyBorder="1" applyAlignment="1"/>
    <xf numFmtId="0" fontId="23" fillId="0" borderId="7" xfId="171" applyFont="1" applyFill="1" applyBorder="1" applyAlignment="1">
      <alignment horizontal="left" vertical="center" indent="1"/>
    </xf>
    <xf numFmtId="0" fontId="22" fillId="0" borderId="7" xfId="171" applyFont="1" applyFill="1" applyBorder="1" applyAlignment="1">
      <alignment horizontal="left" indent="1"/>
    </xf>
    <xf numFmtId="0" fontId="23" fillId="0" borderId="7" xfId="171" applyFont="1" applyFill="1" applyBorder="1" applyAlignment="1">
      <alignment horizontal="left" indent="1"/>
    </xf>
    <xf numFmtId="0" fontId="23" fillId="0" borderId="7" xfId="0" applyFont="1" applyFill="1" applyBorder="1" applyAlignment="1"/>
    <xf numFmtId="0" fontId="34" fillId="0" borderId="7" xfId="0" applyFont="1" applyFill="1" applyBorder="1" applyAlignment="1">
      <alignment wrapText="1"/>
    </xf>
    <xf numFmtId="166" fontId="23" fillId="0" borderId="0" xfId="121" applyNumberFormat="1" applyFont="1" applyFill="1" applyAlignment="1">
      <alignment horizontal="right" indent="1"/>
    </xf>
    <xf numFmtId="166" fontId="23" fillId="0" borderId="2" xfId="121" applyNumberFormat="1" applyFont="1" applyFill="1" applyBorder="1" applyAlignment="1">
      <alignment horizontal="right" indent="1"/>
    </xf>
    <xf numFmtId="4" fontId="23" fillId="0" borderId="8" xfId="0" applyNumberFormat="1" applyFont="1" applyFill="1" applyBorder="1" applyAlignment="1">
      <alignment horizontal="right" indent="1"/>
    </xf>
    <xf numFmtId="2" fontId="23" fillId="0" borderId="0" xfId="0" applyNumberFormat="1" applyFont="1" applyFill="1" applyBorder="1" applyAlignment="1">
      <alignment horizontal="right" indent="1"/>
    </xf>
    <xf numFmtId="2" fontId="23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3" fillId="0" borderId="0" xfId="0" applyNumberFormat="1" applyFont="1" applyFill="1" applyBorder="1" applyAlignment="1">
      <alignment horizontal="right" indent="1"/>
    </xf>
    <xf numFmtId="0" fontId="22" fillId="0" borderId="1" xfId="3" applyNumberFormat="1" applyFont="1" applyFill="1" applyBorder="1" applyAlignment="1">
      <alignment horizontal="right" indent="1"/>
    </xf>
    <xf numFmtId="2" fontId="23" fillId="0" borderId="0" xfId="970" applyNumberFormat="1" applyFont="1" applyFill="1" applyBorder="1" applyAlignment="1">
      <alignment horizontal="right" indent="1"/>
    </xf>
    <xf numFmtId="4" fontId="23" fillId="0" borderId="0" xfId="970" applyNumberFormat="1" applyFont="1" applyFill="1" applyBorder="1" applyAlignment="1">
      <alignment horizontal="right" indent="1"/>
    </xf>
    <xf numFmtId="2" fontId="23" fillId="0" borderId="6" xfId="970" applyNumberFormat="1" applyFont="1" applyFill="1" applyBorder="1" applyAlignment="1">
      <alignment horizontal="right" indent="1"/>
    </xf>
    <xf numFmtId="4" fontId="23" fillId="0" borderId="2" xfId="970" applyNumberFormat="1" applyFont="1" applyFill="1" applyBorder="1" applyAlignment="1">
      <alignment horizontal="right" indent="1"/>
    </xf>
    <xf numFmtId="4" fontId="23" fillId="0" borderId="6" xfId="970" applyNumberFormat="1" applyFont="1" applyFill="1" applyBorder="1" applyAlignment="1">
      <alignment horizontal="right" indent="1"/>
    </xf>
    <xf numFmtId="4" fontId="23" fillId="0" borderId="8" xfId="970" applyNumberFormat="1" applyFont="1" applyFill="1" applyBorder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3" fontId="23" fillId="0" borderId="0" xfId="3" applyNumberFormat="1" applyFont="1" applyFill="1" applyAlignment="1">
      <alignment horizontal="right" indent="1"/>
    </xf>
    <xf numFmtId="3" fontId="22" fillId="0" borderId="0" xfId="3" applyNumberFormat="1" applyFont="1" applyFill="1" applyAlignment="1">
      <alignment horizontal="right" indent="1"/>
    </xf>
    <xf numFmtId="3" fontId="23" fillId="0" borderId="2" xfId="3" applyNumberFormat="1" applyFont="1" applyFill="1" applyBorder="1" applyAlignment="1">
      <alignment horizontal="right" indent="1"/>
    </xf>
    <xf numFmtId="3" fontId="23" fillId="0" borderId="0" xfId="3" quotePrefix="1" applyNumberFormat="1" applyFont="1" applyFill="1" applyBorder="1" applyAlignment="1">
      <alignment horizontal="right" indent="1"/>
    </xf>
    <xf numFmtId="3" fontId="23" fillId="0" borderId="0" xfId="3" quotePrefix="1" applyNumberFormat="1" applyFont="1" applyFill="1" applyAlignment="1">
      <alignment horizontal="right" indent="1"/>
    </xf>
    <xf numFmtId="0" fontId="23" fillId="0" borderId="0" xfId="0" applyFont="1" applyFill="1" applyBorder="1" applyAlignment="1">
      <alignment horizontal="left" indent="1"/>
    </xf>
    <xf numFmtId="0" fontId="23" fillId="0" borderId="0" xfId="3" applyFont="1" applyFill="1" applyBorder="1" applyAlignment="1">
      <alignment horizontal="left" indent="2"/>
    </xf>
    <xf numFmtId="1" fontId="23" fillId="0" borderId="0" xfId="3" applyNumberFormat="1" applyFont="1" applyFill="1" applyAlignment="1">
      <alignment horizontal="left" indent="2"/>
    </xf>
    <xf numFmtId="0" fontId="23" fillId="0" borderId="0" xfId="0" applyFont="1" applyFill="1" applyBorder="1" applyAlignment="1">
      <alignment horizontal="left" wrapText="1" indent="2"/>
    </xf>
    <xf numFmtId="9" fontId="70" fillId="0" borderId="0" xfId="396" applyFont="1"/>
    <xf numFmtId="3" fontId="22" fillId="0" borderId="0" xfId="0" applyNumberFormat="1" applyFont="1" applyFill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3" fontId="23" fillId="0" borderId="0" xfId="3" applyNumberFormat="1" applyFont="1" applyFill="1" applyAlignment="1">
      <alignment horizontal="right" indent="1"/>
    </xf>
    <xf numFmtId="3" fontId="22" fillId="0" borderId="2" xfId="3" applyNumberFormat="1" applyFont="1" applyFill="1" applyBorder="1" applyAlignment="1">
      <alignment horizontal="right" indent="1"/>
    </xf>
    <xf numFmtId="3" fontId="22" fillId="0" borderId="0" xfId="3" applyNumberFormat="1" applyFont="1" applyFill="1" applyAlignment="1">
      <alignment horizontal="right" indent="1"/>
    </xf>
    <xf numFmtId="166" fontId="22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2" fillId="0" borderId="2" xfId="0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0" fontId="22" fillId="0" borderId="1" xfId="121" applyNumberFormat="1" applyFont="1" applyFill="1" applyBorder="1" applyAlignment="1">
      <alignment horizontal="right" indent="1"/>
    </xf>
    <xf numFmtId="165" fontId="23" fillId="0" borderId="0" xfId="172" applyNumberFormat="1" applyFont="1" applyFill="1" applyBorder="1" applyAlignment="1">
      <alignment horizontal="left" indent="4"/>
    </xf>
    <xf numFmtId="1" fontId="23" fillId="0" borderId="0" xfId="172" applyNumberFormat="1" applyFont="1" applyFill="1" applyBorder="1" applyAlignment="1">
      <alignment horizontal="left" wrapText="1" indent="3"/>
    </xf>
    <xf numFmtId="166" fontId="22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5" fontId="22" fillId="0" borderId="2" xfId="3" applyNumberFormat="1" applyFont="1" applyFill="1" applyBorder="1" applyAlignment="1">
      <alignment horizontal="right" indent="1"/>
    </xf>
    <xf numFmtId="165" fontId="23" fillId="0" borderId="0" xfId="172" applyNumberFormat="1" applyFont="1" applyFill="1" applyBorder="1" applyAlignment="1">
      <alignment horizontal="left" indent="3"/>
    </xf>
    <xf numFmtId="166" fontId="23" fillId="0" borderId="0" xfId="1027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027" applyNumberFormat="1" applyFont="1" applyFill="1" applyAlignment="1">
      <alignment horizontal="right" indent="1"/>
    </xf>
    <xf numFmtId="166" fontId="22" fillId="0" borderId="0" xfId="3" quotePrefix="1" applyNumberFormat="1" applyFont="1" applyFill="1" applyAlignment="1">
      <alignment horizontal="right" indent="1"/>
    </xf>
    <xf numFmtId="0" fontId="22" fillId="0" borderId="0" xfId="0" applyFont="1" applyFill="1" applyAlignment="1">
      <alignment horizontal="left" indent="1"/>
    </xf>
    <xf numFmtId="166" fontId="22" fillId="0" borderId="0" xfId="0" applyNumberFormat="1" applyFont="1" applyFill="1" applyAlignment="1">
      <alignment horizontal="right" indent="1"/>
    </xf>
    <xf numFmtId="165" fontId="22" fillId="0" borderId="0" xfId="0" applyNumberFormat="1" applyFont="1" applyFill="1" applyBorder="1" applyAlignment="1">
      <alignment horizontal="left" indent="1"/>
    </xf>
    <xf numFmtId="0" fontId="23" fillId="0" borderId="0" xfId="0" applyFont="1" applyFill="1" applyAlignment="1">
      <alignment horizontal="left" indent="2"/>
    </xf>
    <xf numFmtId="166" fontId="23" fillId="0" borderId="0" xfId="0" applyNumberFormat="1" applyFont="1" applyFill="1" applyAlignment="1">
      <alignment horizontal="right" indent="1"/>
    </xf>
    <xf numFmtId="166" fontId="22" fillId="0" borderId="2" xfId="0" applyNumberFormat="1" applyFont="1" applyFill="1" applyBorder="1" applyAlignment="1">
      <alignment horizontal="right" indent="1"/>
    </xf>
    <xf numFmtId="0" fontId="70" fillId="0" borderId="0" xfId="0" applyFont="1"/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vertical="center" wrapText="1" indent="1"/>
    </xf>
    <xf numFmtId="166" fontId="23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" fontId="25" fillId="0" borderId="3" xfId="121" applyNumberFormat="1" applyFont="1" applyFill="1" applyBorder="1" applyAlignment="1"/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027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Border="1" applyAlignment="1">
      <alignment horizontal="right" wrapText="1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0" fontId="22" fillId="0" borderId="0" xfId="0" applyFont="1" applyFill="1" applyBorder="1" applyAlignment="1">
      <alignment horizontal="left" wrapText="1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Border="1" applyAlignment="1">
      <alignment horizontal="right" wrapText="1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2" xfId="121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0" fontId="23" fillId="0" borderId="0" xfId="166" applyFont="1" applyFill="1" applyBorder="1" applyAlignment="1">
      <alignment horizontal="left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3" fillId="0" borderId="2" xfId="166" applyNumberFormat="1" applyFont="1" applyFill="1" applyBorder="1" applyAlignment="1">
      <alignment horizontal="right" indent="1"/>
    </xf>
    <xf numFmtId="1" fontId="25" fillId="0" borderId="0" xfId="121" applyNumberFormat="1" applyFont="1" applyFill="1" applyBorder="1" applyAlignment="1"/>
    <xf numFmtId="0" fontId="25" fillId="0" borderId="3" xfId="121" applyFont="1" applyFill="1" applyBorder="1" applyAlignment="1"/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" fontId="25" fillId="0" borderId="3" xfId="121" applyNumberFormat="1" applyFont="1" applyFill="1" applyBorder="1" applyAlignment="1"/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2" fillId="0" borderId="2" xfId="3" applyNumberFormat="1" applyFont="1" applyFill="1" applyBorder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165" fontId="23" fillId="0" borderId="2" xfId="166" applyNumberFormat="1" applyFont="1" applyFill="1" applyBorder="1" applyAlignment="1">
      <alignment horizontal="right" indent="1"/>
    </xf>
    <xf numFmtId="165" fontId="23" fillId="0" borderId="0" xfId="0" applyNumberFormat="1" applyFont="1" applyFill="1" applyBorder="1" applyAlignment="1">
      <alignment horizontal="left" indent="3"/>
    </xf>
    <xf numFmtId="165" fontId="23" fillId="0" borderId="0" xfId="0" applyNumberFormat="1" applyFont="1" applyFill="1" applyBorder="1" applyAlignment="1">
      <alignment horizontal="left" indent="2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5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" fontId="71" fillId="0" borderId="0" xfId="121" applyNumberFormat="1" applyFont="1" applyFill="1" applyBorder="1" applyAlignment="1">
      <alignment horizontal="left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2" xfId="3" applyNumberFormat="1" applyFont="1" applyFill="1" applyBorder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0" fontId="22" fillId="0" borderId="0" xfId="0" applyFont="1" applyFill="1" applyAlignment="1">
      <alignment horizontal="left" indent="1"/>
    </xf>
    <xf numFmtId="166" fontId="22" fillId="0" borderId="0" xfId="0" applyNumberFormat="1" applyFont="1" applyFill="1" applyAlignment="1">
      <alignment horizontal="right" indent="1"/>
    </xf>
    <xf numFmtId="165" fontId="22" fillId="0" borderId="0" xfId="0" applyNumberFormat="1" applyFont="1" applyFill="1" applyBorder="1" applyAlignment="1">
      <alignment horizontal="left" indent="1"/>
    </xf>
    <xf numFmtId="0" fontId="23" fillId="0" borderId="0" xfId="0" applyFont="1" applyFill="1" applyAlignment="1">
      <alignment horizontal="left" indent="2"/>
    </xf>
    <xf numFmtId="0" fontId="70" fillId="0" borderId="0" xfId="0" applyFont="1"/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121" quotePrefix="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2" xfId="121" applyNumberFormat="1" applyFont="1" applyFill="1" applyBorder="1" applyAlignment="1">
      <alignment horizontal="right" indent="1"/>
    </xf>
    <xf numFmtId="0" fontId="25" fillId="0" borderId="3" xfId="121" applyFont="1" applyFill="1" applyBorder="1" applyAlignment="1"/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166" applyNumberFormat="1" applyFont="1" applyFill="1" applyBorder="1" applyAlignment="1">
      <alignment horizontal="right" indent="1"/>
    </xf>
    <xf numFmtId="166" fontId="23" fillId="0" borderId="0" xfId="239" applyNumberFormat="1" applyFont="1"/>
    <xf numFmtId="166" fontId="23" fillId="0" borderId="2" xfId="166" applyNumberFormat="1" applyFont="1" applyFill="1" applyBorder="1" applyAlignment="1">
      <alignment horizontal="right" indent="1"/>
    </xf>
    <xf numFmtId="166" fontId="23" fillId="0" borderId="2" xfId="121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9" fontId="23" fillId="0" borderId="0" xfId="396" applyFont="1" applyFill="1" applyBorder="1" applyAlignment="1">
      <alignment horizontal="right" indent="1"/>
    </xf>
    <xf numFmtId="9" fontId="29" fillId="0" borderId="0" xfId="396" applyFont="1" applyBorder="1"/>
    <xf numFmtId="3" fontId="29" fillId="0" borderId="0" xfId="0" applyNumberFormat="1" applyFont="1"/>
    <xf numFmtId="166" fontId="23" fillId="0" borderId="0" xfId="3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166" fontId="22" fillId="0" borderId="2" xfId="3" applyNumberFormat="1" applyFont="1" applyFill="1" applyBorder="1" applyAlignment="1">
      <alignment horizontal="right" indent="1"/>
    </xf>
    <xf numFmtId="1" fontId="23" fillId="0" borderId="0" xfId="0" applyNumberFormat="1" applyFont="1" applyFill="1" applyAlignment="1">
      <alignment horizontal="lef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4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4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4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4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8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8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8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8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8" xfId="166" applyNumberFormat="1" applyFont="1" applyFill="1" applyBorder="1" applyAlignment="1">
      <alignment horizontal="right" indent="1"/>
    </xf>
    <xf numFmtId="2" fontId="23" fillId="0" borderId="4" xfId="0" applyNumberFormat="1" applyFont="1" applyFill="1" applyBorder="1" applyAlignment="1">
      <alignment horizontal="right" indent="1"/>
    </xf>
    <xf numFmtId="1" fontId="23" fillId="0" borderId="0" xfId="121" applyNumberFormat="1" applyFont="1" applyFill="1" applyBorder="1" applyAlignment="1">
      <alignment horizontal="left" wrapText="1"/>
    </xf>
    <xf numFmtId="0" fontId="23" fillId="0" borderId="0" xfId="121" applyFont="1" applyAlignment="1">
      <alignment wrapText="1"/>
    </xf>
    <xf numFmtId="2" fontId="22" fillId="0" borderId="1" xfId="3" applyNumberFormat="1" applyFont="1" applyFill="1" applyBorder="1" applyAlignment="1">
      <alignment horizontal="center" wrapText="1"/>
    </xf>
    <xf numFmtId="2" fontId="22" fillId="0" borderId="11" xfId="3" applyNumberFormat="1" applyFont="1" applyFill="1" applyBorder="1" applyAlignment="1">
      <alignment horizontal="center" wrapText="1"/>
    </xf>
    <xf numFmtId="0" fontId="22" fillId="0" borderId="5" xfId="3" applyFont="1" applyFill="1" applyBorder="1" applyAlignment="1">
      <alignment horizontal="center"/>
    </xf>
    <xf numFmtId="0" fontId="22" fillId="0" borderId="3" xfId="3" applyFont="1" applyFill="1" applyBorder="1" applyAlignment="1">
      <alignment horizontal="center"/>
    </xf>
    <xf numFmtId="0" fontId="22" fillId="0" borderId="4" xfId="3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" vertical="center" wrapText="1"/>
    </xf>
    <xf numFmtId="0" fontId="22" fillId="0" borderId="11" xfId="3" applyFont="1" applyFill="1" applyBorder="1" applyAlignment="1">
      <alignment horizontal="center" vertical="center" wrapText="1"/>
    </xf>
    <xf numFmtId="0" fontId="22" fillId="0" borderId="10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/>
    </xf>
    <xf numFmtId="0" fontId="22" fillId="0" borderId="11" xfId="3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2" fillId="0" borderId="5" xfId="171" applyFont="1" applyFill="1" applyBorder="1" applyAlignment="1">
      <alignment horizontal="center" vertical="center"/>
    </xf>
    <xf numFmtId="0" fontId="22" fillId="0" borderId="7" xfId="171" applyFont="1" applyFill="1" applyBorder="1" applyAlignment="1">
      <alignment horizontal="center" vertical="center"/>
    </xf>
    <xf numFmtId="0" fontId="23" fillId="0" borderId="9" xfId="171" applyFont="1" applyFill="1" applyBorder="1" applyAlignment="1">
      <alignment horizontal="center" vertical="center"/>
    </xf>
  </cellXfs>
  <cellStyles count="2195">
    <cellStyle name="20 % – uthevingsfarge 1" xfId="971"/>
    <cellStyle name="20 % – uthevingsfarge 1 2" xfId="1165"/>
    <cellStyle name="20 % – uthevingsfarge 1 3" xfId="1307"/>
    <cellStyle name="20 % – uthevingsfarge 1 4" xfId="1428"/>
    <cellStyle name="20 % – uthevingsfarge 1 5" xfId="1548"/>
    <cellStyle name="20 % – uthevingsfarge 2" xfId="972"/>
    <cellStyle name="20 % – uthevingsfarge 2 2" xfId="1166"/>
    <cellStyle name="20 % – uthevingsfarge 2 3" xfId="1308"/>
    <cellStyle name="20 % – uthevingsfarge 2 4" xfId="1429"/>
    <cellStyle name="20 % – uthevingsfarge 2 5" xfId="1549"/>
    <cellStyle name="20 % – uthevingsfarge 3" xfId="973"/>
    <cellStyle name="20 % – uthevingsfarge 3 2" xfId="1167"/>
    <cellStyle name="20 % – uthevingsfarge 3 3" xfId="1309"/>
    <cellStyle name="20 % – uthevingsfarge 3 4" xfId="1430"/>
    <cellStyle name="20 % – uthevingsfarge 3 5" xfId="1550"/>
    <cellStyle name="20 % – uthevingsfarge 4" xfId="974"/>
    <cellStyle name="20 % – uthevingsfarge 4 2" xfId="1168"/>
    <cellStyle name="20 % – uthevingsfarge 4 3" xfId="1310"/>
    <cellStyle name="20 % – uthevingsfarge 4 4" xfId="1431"/>
    <cellStyle name="20 % – uthevingsfarge 4 5" xfId="1551"/>
    <cellStyle name="20 % – uthevingsfarge 5" xfId="975"/>
    <cellStyle name="20 % – uthevingsfarge 5 2" xfId="1169"/>
    <cellStyle name="20 % – uthevingsfarge 5 3" xfId="1311"/>
    <cellStyle name="20 % – uthevingsfarge 5 4" xfId="1432"/>
    <cellStyle name="20 % – uthevingsfarge 5 5" xfId="1552"/>
    <cellStyle name="20 % – uthevingsfarge 6" xfId="976"/>
    <cellStyle name="20 % – uthevingsfarge 6 2" xfId="1170"/>
    <cellStyle name="20 % – uthevingsfarge 6 3" xfId="1312"/>
    <cellStyle name="20 % – uthevingsfarge 6 4" xfId="1433"/>
    <cellStyle name="20 % – uthevingsfarge 6 5" xfId="1553"/>
    <cellStyle name="20% - Accent1" xfId="7"/>
    <cellStyle name="20% - Accent1 2" xfId="62"/>
    <cellStyle name="20% - Accent1 2 2" xfId="173"/>
    <cellStyle name="20% - Accent1 2_Betalingsinfrastruktur" xfId="174"/>
    <cellStyle name="20% - Accent1 3" xfId="175"/>
    <cellStyle name="20% - Accent1_Betalingsinfrastruktur" xfId="176"/>
    <cellStyle name="20% - Accent2" xfId="8"/>
    <cellStyle name="20% - Accent2 2" xfId="63"/>
    <cellStyle name="20% - Accent2 2 2" xfId="177"/>
    <cellStyle name="20% - Accent2 2_Betalingsinfrastruktur" xfId="178"/>
    <cellStyle name="20% - Accent2 3" xfId="179"/>
    <cellStyle name="20% - Accent2_Betalingsinfrastruktur" xfId="180"/>
    <cellStyle name="20% - Accent3" xfId="9"/>
    <cellStyle name="20% - Accent3 2" xfId="64"/>
    <cellStyle name="20% - Accent3 2 2" xfId="181"/>
    <cellStyle name="20% - Accent3 2_Betalingsinfrastruktur" xfId="182"/>
    <cellStyle name="20% - Accent3 3" xfId="183"/>
    <cellStyle name="20% - Accent3_Betalingsinfrastruktur" xfId="184"/>
    <cellStyle name="20% - Accent4" xfId="10"/>
    <cellStyle name="20% - Accent4 2" xfId="65"/>
    <cellStyle name="20% - Accent4 2 2" xfId="185"/>
    <cellStyle name="20% - Accent4 2_Betalingsinfrastruktur" xfId="186"/>
    <cellStyle name="20% - Accent4 3" xfId="187"/>
    <cellStyle name="20% - Accent4_Betalingsinfrastruktur" xfId="188"/>
    <cellStyle name="20% - Accent5" xfId="11"/>
    <cellStyle name="20% - Accent5 2" xfId="66"/>
    <cellStyle name="20% - Accent5 2 2" xfId="189"/>
    <cellStyle name="20% - Accent5 2_Betalingsinfrastruktur" xfId="190"/>
    <cellStyle name="20% - Accent5 3" xfId="191"/>
    <cellStyle name="20% - Accent5_Betalingsinfrastruktur" xfId="192"/>
    <cellStyle name="20% - Accent6" xfId="12"/>
    <cellStyle name="20% - Accent6 2" xfId="67"/>
    <cellStyle name="20% - Accent6 2 2" xfId="193"/>
    <cellStyle name="20% - Accent6 2_Betalingsinfrastruktur" xfId="194"/>
    <cellStyle name="20% - Accent6 3" xfId="195"/>
    <cellStyle name="20% - Accent6_Betalingsinfrastruktur" xfId="196"/>
    <cellStyle name="40 % – uthevingsfarge 1" xfId="985"/>
    <cellStyle name="40 % – uthevingsfarge 1 2" xfId="1173"/>
    <cellStyle name="40 % – uthevingsfarge 1 3" xfId="1313"/>
    <cellStyle name="40 % – uthevingsfarge 1 4" xfId="1434"/>
    <cellStyle name="40 % – uthevingsfarge 1 5" xfId="1554"/>
    <cellStyle name="40 % – uthevingsfarge 2" xfId="986"/>
    <cellStyle name="40 % – uthevingsfarge 2 2" xfId="1174"/>
    <cellStyle name="40 % – uthevingsfarge 2 3" xfId="1314"/>
    <cellStyle name="40 % – uthevingsfarge 2 4" xfId="1435"/>
    <cellStyle name="40 % – uthevingsfarge 2 5" xfId="1555"/>
    <cellStyle name="40 % – uthevingsfarge 3" xfId="987"/>
    <cellStyle name="40 % – uthevingsfarge 3 2" xfId="1175"/>
    <cellStyle name="40 % – uthevingsfarge 3 3" xfId="1315"/>
    <cellStyle name="40 % – uthevingsfarge 3 4" xfId="1436"/>
    <cellStyle name="40 % – uthevingsfarge 3 5" xfId="1556"/>
    <cellStyle name="40 % – uthevingsfarge 4" xfId="988"/>
    <cellStyle name="40 % – uthevingsfarge 4 2" xfId="1176"/>
    <cellStyle name="40 % – uthevingsfarge 4 3" xfId="1316"/>
    <cellStyle name="40 % – uthevingsfarge 4 4" xfId="1437"/>
    <cellStyle name="40 % – uthevingsfarge 4 5" xfId="1557"/>
    <cellStyle name="40 % – uthevingsfarge 5" xfId="989"/>
    <cellStyle name="40 % – uthevingsfarge 5 2" xfId="1177"/>
    <cellStyle name="40 % – uthevingsfarge 5 3" xfId="1317"/>
    <cellStyle name="40 % – uthevingsfarge 5 4" xfId="1438"/>
    <cellStyle name="40 % – uthevingsfarge 5 5" xfId="1558"/>
    <cellStyle name="40 % – uthevingsfarge 6" xfId="990"/>
    <cellStyle name="40 % – uthevingsfarge 6 2" xfId="1178"/>
    <cellStyle name="40 % – uthevingsfarge 6 3" xfId="1318"/>
    <cellStyle name="40 % – uthevingsfarge 6 4" xfId="1439"/>
    <cellStyle name="40 % – uthevingsfarge 6 5" xfId="1559"/>
    <cellStyle name="40% - Accent1" xfId="13"/>
    <cellStyle name="40% - Accent1 2" xfId="68"/>
    <cellStyle name="40% - Accent1 2 2" xfId="197"/>
    <cellStyle name="40% - Accent1 2_Betalingsinfrastruktur" xfId="198"/>
    <cellStyle name="40% - Accent1 3" xfId="199"/>
    <cellStyle name="40% - Accent1_Betalingsinfrastruktur" xfId="200"/>
    <cellStyle name="40% - Accent2" xfId="14"/>
    <cellStyle name="40% - Accent2 2" xfId="69"/>
    <cellStyle name="40% - Accent2 2 2" xfId="201"/>
    <cellStyle name="40% - Accent2 2_Betalingsinfrastruktur" xfId="202"/>
    <cellStyle name="40% - Accent2 3" xfId="203"/>
    <cellStyle name="40% - Accent2_Betalingsinfrastruktur" xfId="204"/>
    <cellStyle name="40% - Accent3" xfId="15"/>
    <cellStyle name="40% - Accent3 2" xfId="70"/>
    <cellStyle name="40% - Accent3 2 2" xfId="205"/>
    <cellStyle name="40% - Accent3 2_Betalingsinfrastruktur" xfId="206"/>
    <cellStyle name="40% - Accent3 3" xfId="207"/>
    <cellStyle name="40% - Accent3_Betalingsinfrastruktur" xfId="208"/>
    <cellStyle name="40% - Accent4" xfId="16"/>
    <cellStyle name="40% - Accent4 2" xfId="71"/>
    <cellStyle name="40% - Accent4 2 2" xfId="209"/>
    <cellStyle name="40% - Accent4 2_Betalingsinfrastruktur" xfId="210"/>
    <cellStyle name="40% - Accent4 3" xfId="211"/>
    <cellStyle name="40% - Accent4_Betalingsinfrastruktur" xfId="212"/>
    <cellStyle name="40% - Accent5" xfId="17"/>
    <cellStyle name="40% - Accent5 2" xfId="72"/>
    <cellStyle name="40% - Accent5 2 2" xfId="213"/>
    <cellStyle name="40% - Accent5 2_Betalingsinfrastruktur" xfId="214"/>
    <cellStyle name="40% - Accent5 3" xfId="215"/>
    <cellStyle name="40% - Accent5_Betalingsinfrastruktur" xfId="216"/>
    <cellStyle name="40% - Accent6" xfId="18"/>
    <cellStyle name="40% - Accent6 2" xfId="73"/>
    <cellStyle name="40% - Accent6 2 2" xfId="217"/>
    <cellStyle name="40% - Accent6 2_Betalingsinfrastruktur" xfId="218"/>
    <cellStyle name="40% - Accent6 3" xfId="219"/>
    <cellStyle name="40% - Accent6_Betalingsinfrastruktur" xfId="220"/>
    <cellStyle name="60 % – uthevingsfarge 1" xfId="999"/>
    <cellStyle name="60 % – uthevingsfarge 1 2" xfId="1184"/>
    <cellStyle name="60 % – uthevingsfarge 1 3" xfId="1319"/>
    <cellStyle name="60 % – uthevingsfarge 1 4" xfId="1440"/>
    <cellStyle name="60 % – uthevingsfarge 1 5" xfId="1560"/>
    <cellStyle name="60 % – uthevingsfarge 2" xfId="1000"/>
    <cellStyle name="60 % – uthevingsfarge 2 2" xfId="1185"/>
    <cellStyle name="60 % – uthevingsfarge 2 3" xfId="1320"/>
    <cellStyle name="60 % – uthevingsfarge 2 4" xfId="1441"/>
    <cellStyle name="60 % – uthevingsfarge 2 5" xfId="1561"/>
    <cellStyle name="60 % – uthevingsfarge 3" xfId="1001"/>
    <cellStyle name="60 % – uthevingsfarge 3 2" xfId="1186"/>
    <cellStyle name="60 % – uthevingsfarge 3 3" xfId="1321"/>
    <cellStyle name="60 % – uthevingsfarge 3 4" xfId="1442"/>
    <cellStyle name="60 % – uthevingsfarge 3 5" xfId="1562"/>
    <cellStyle name="60 % – uthevingsfarge 4" xfId="1002"/>
    <cellStyle name="60 % – uthevingsfarge 4 2" xfId="1187"/>
    <cellStyle name="60 % – uthevingsfarge 4 3" xfId="1322"/>
    <cellStyle name="60 % – uthevingsfarge 4 4" xfId="1443"/>
    <cellStyle name="60 % – uthevingsfarge 4 5" xfId="1563"/>
    <cellStyle name="60 % – uthevingsfarge 5" xfId="1003"/>
    <cellStyle name="60 % – uthevingsfarge 5 2" xfId="1188"/>
    <cellStyle name="60 % – uthevingsfarge 5 3" xfId="1323"/>
    <cellStyle name="60 % – uthevingsfarge 5 4" xfId="1444"/>
    <cellStyle name="60 % – uthevingsfarge 5 5" xfId="1564"/>
    <cellStyle name="60 % – uthevingsfarge 6" xfId="1004"/>
    <cellStyle name="60 % – uthevingsfarge 6 2" xfId="1189"/>
    <cellStyle name="60 % – uthevingsfarge 6 3" xfId="1324"/>
    <cellStyle name="60 % – uthevingsfarge 6 4" xfId="1445"/>
    <cellStyle name="60 % – uthevingsfarge 6 5" xfId="1565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 10" xfId="375"/>
    <cellStyle name="Comma 10 2" xfId="1566"/>
    <cellStyle name="Comma 11" xfId="406"/>
    <cellStyle name="Comma 11 2" xfId="1567"/>
    <cellStyle name="Comma 12" xfId="815"/>
    <cellStyle name="Comma 12 2" xfId="1568"/>
    <cellStyle name="Comma 13" xfId="1012"/>
    <cellStyle name="Comma 2" xfId="109"/>
    <cellStyle name="Comma 2 2" xfId="139"/>
    <cellStyle name="Comma 2 2 2" xfId="222"/>
    <cellStyle name="Comma 2 2 2 2" xfId="1571"/>
    <cellStyle name="Comma 2 2 3" xfId="402"/>
    <cellStyle name="Comma 2 2 3 2" xfId="1572"/>
    <cellStyle name="Comma 2 2 4" xfId="516"/>
    <cellStyle name="Comma 2 2 4 2" xfId="1573"/>
    <cellStyle name="Comma 2 2 5" xfId="578"/>
    <cellStyle name="Comma 2 2 5 2" xfId="1574"/>
    <cellStyle name="Comma 2 2 6" xfId="808"/>
    <cellStyle name="Comma 2 2 6 2" xfId="1575"/>
    <cellStyle name="Comma 2 2 7" xfId="1006"/>
    <cellStyle name="Comma 2 2 8" xfId="1570"/>
    <cellStyle name="Comma 2 3" xfId="221"/>
    <cellStyle name="Comma 2 3 2" xfId="1576"/>
    <cellStyle name="Comma 2 4" xfId="401"/>
    <cellStyle name="Comma 2 4 2" xfId="1577"/>
    <cellStyle name="Comma 2 5" xfId="515"/>
    <cellStyle name="Comma 2 5 2" xfId="1578"/>
    <cellStyle name="Comma 2 6" xfId="577"/>
    <cellStyle name="Comma 2 6 2" xfId="1579"/>
    <cellStyle name="Comma 2 7" xfId="807"/>
    <cellStyle name="Comma 2 7 2" xfId="1580"/>
    <cellStyle name="Comma 2 8" xfId="1005"/>
    <cellStyle name="Comma 2 9" xfId="1569"/>
    <cellStyle name="Comma 2_Betalingsinfrastruktur" xfId="579"/>
    <cellStyle name="Comma 3" xfId="114"/>
    <cellStyle name="Comma 3 2" xfId="141"/>
    <cellStyle name="Comma 3 2 2" xfId="224"/>
    <cellStyle name="Comma 3 2 2 2" xfId="1583"/>
    <cellStyle name="Comma 3 2 3" xfId="404"/>
    <cellStyle name="Comma 3 2 3 2" xfId="1584"/>
    <cellStyle name="Comma 3 2 4" xfId="518"/>
    <cellStyle name="Comma 3 2 4 2" xfId="1585"/>
    <cellStyle name="Comma 3 2 5" xfId="581"/>
    <cellStyle name="Comma 3 2 5 2" xfId="1586"/>
    <cellStyle name="Comma 3 2 6" xfId="810"/>
    <cellStyle name="Comma 3 2 6 2" xfId="1587"/>
    <cellStyle name="Comma 3 2 7" xfId="1008"/>
    <cellStyle name="Comma 3 2 8" xfId="1582"/>
    <cellStyle name="Comma 3 3" xfId="223"/>
    <cellStyle name="Comma 3 3 2" xfId="1588"/>
    <cellStyle name="Comma 3 4" xfId="403"/>
    <cellStyle name="Comma 3 4 2" xfId="1589"/>
    <cellStyle name="Comma 3 5" xfId="517"/>
    <cellStyle name="Comma 3 5 2" xfId="1590"/>
    <cellStyle name="Comma 3 6" xfId="580"/>
    <cellStyle name="Comma 3 6 2" xfId="1591"/>
    <cellStyle name="Comma 3 7" xfId="809"/>
    <cellStyle name="Comma 3 7 2" xfId="1592"/>
    <cellStyle name="Comma 3 8" xfId="1007"/>
    <cellStyle name="Comma 3 9" xfId="1581"/>
    <cellStyle name="Comma 3_Betalingsinfrastruktur" xfId="582"/>
    <cellStyle name="Comma 4" xfId="119"/>
    <cellStyle name="Comma 4 2" xfId="225"/>
    <cellStyle name="Comma 4 2 2" xfId="1594"/>
    <cellStyle name="Comma 4 3" xfId="405"/>
    <cellStyle name="Comma 4 3 2" xfId="1595"/>
    <cellStyle name="Comma 4 4" xfId="519"/>
    <cellStyle name="Comma 4 4 2" xfId="1596"/>
    <cellStyle name="Comma 4 5" xfId="583"/>
    <cellStyle name="Comma 4 5 2" xfId="1597"/>
    <cellStyle name="Comma 4 6" xfId="811"/>
    <cellStyle name="Comma 4 6 2" xfId="1598"/>
    <cellStyle name="Comma 4 7" xfId="1009"/>
    <cellStyle name="Comma 4 8" xfId="1593"/>
    <cellStyle name="Comma 5" xfId="236"/>
    <cellStyle name="Comma 5 2" xfId="1599"/>
    <cellStyle name="Comma 6" xfId="377"/>
    <cellStyle name="Comma 6 2" xfId="1600"/>
    <cellStyle name="Comma 7" xfId="386"/>
    <cellStyle name="Comma 7 2" xfId="1601"/>
    <cellStyle name="Comma 8" xfId="376"/>
    <cellStyle name="Comma 8 2" xfId="1602"/>
    <cellStyle name="Comma 9" xfId="387"/>
    <cellStyle name="Comma 9 2" xfId="1603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 3 2" xfId="227"/>
    <cellStyle name="Forside overskrift 1 3 3" xfId="226"/>
    <cellStyle name="Forside overskrift 1 3_Betalingsinfrastruktur" xfId="584"/>
    <cellStyle name="Forside overskrift 1 4" xfId="228"/>
    <cellStyle name="Forside overskrift 1_Ark2" xfId="1010"/>
    <cellStyle name="Forside overskrift 2" xfId="4"/>
    <cellStyle name="Forside overskrift 2 2" xfId="36"/>
    <cellStyle name="Forside overskrift 2 3" xfId="123"/>
    <cellStyle name="Forside overskrift 2 3 2" xfId="230"/>
    <cellStyle name="Forside overskrift 2 3 3" xfId="229"/>
    <cellStyle name="Forside overskrift 2 3_Betalingsinfrastruktur" xfId="585"/>
    <cellStyle name="Forside overskrift 2 4" xfId="231"/>
    <cellStyle name="Forside overskrift 2_Ark2" xfId="1011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" xfId="168" builtinId="8"/>
    <cellStyle name="Hyperkobling 2" xfId="110"/>
    <cellStyle name="Hyperkobling 2 2" xfId="140"/>
    <cellStyle name="Hyperkobling 2_NBtabeller til publ" xfId="232"/>
    <cellStyle name="Hyperkobling 3" xfId="233"/>
    <cellStyle name="Hyperkobling 4" xfId="234"/>
    <cellStyle name="Hyperlink 2" xfId="107"/>
    <cellStyle name="Hyperlink 2 2" xfId="137"/>
    <cellStyle name="Hyperlink 2_Betalingsinfrastruktur" xfId="586"/>
    <cellStyle name="Hyperlink 3" xfId="235"/>
    <cellStyle name="Input" xfId="42"/>
    <cellStyle name="Input 2" xfId="95"/>
    <cellStyle name="Komma" xfId="1" builtinId="3"/>
    <cellStyle name="Komma 2" xfId="111"/>
    <cellStyle name="Komma 2 2" xfId="112"/>
    <cellStyle name="Komma 2 2 2" xfId="238"/>
    <cellStyle name="Komma 2 2 2 2" xfId="1606"/>
    <cellStyle name="Komma 2 2 3" xfId="408"/>
    <cellStyle name="Komma 2 2 3 2" xfId="1607"/>
    <cellStyle name="Komma 2 2 4" xfId="521"/>
    <cellStyle name="Komma 2 2 4 2" xfId="1608"/>
    <cellStyle name="Komma 2 2 5" xfId="588"/>
    <cellStyle name="Komma 2 2 5 2" xfId="1609"/>
    <cellStyle name="Komma 2 2 6" xfId="817"/>
    <cellStyle name="Komma 2 2 6 2" xfId="1610"/>
    <cellStyle name="Komma 2 2 7" xfId="1014"/>
    <cellStyle name="Komma 2 2 8" xfId="1605"/>
    <cellStyle name="Komma 2 3" xfId="237"/>
    <cellStyle name="Komma 2 3 2" xfId="1611"/>
    <cellStyle name="Komma 2 4" xfId="407"/>
    <cellStyle name="Komma 2 4 2" xfId="1612"/>
    <cellStyle name="Komma 2 5" xfId="520"/>
    <cellStyle name="Komma 2 5 2" xfId="1613"/>
    <cellStyle name="Komma 2 6" xfId="587"/>
    <cellStyle name="Komma 2 6 2" xfId="1614"/>
    <cellStyle name="Komma 2 7" xfId="816"/>
    <cellStyle name="Komma 2 7 2" xfId="1615"/>
    <cellStyle name="Komma 2 8" xfId="1013"/>
    <cellStyle name="Komma 2 9" xfId="1604"/>
    <cellStyle name="Komma 2_Betalingsinfrastruktur" xfId="589"/>
    <cellStyle name="Komma_NBtabeller til publ" xfId="239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11" xfId="240"/>
    <cellStyle name="Normal 12" xfId="241"/>
    <cellStyle name="Normal 13" xfId="513"/>
    <cellStyle name="Normal 13 2" xfId="1616"/>
    <cellStyle name="Normal 14" xfId="788"/>
    <cellStyle name="Normal 15" xfId="1426"/>
    <cellStyle name="Normal 16" xfId="1546"/>
    <cellStyle name="Normal 2" xfId="2"/>
    <cellStyle name="Normal 2 10" xfId="169"/>
    <cellStyle name="Normal 2 10 10" xfId="1427"/>
    <cellStyle name="Normal 2 10 11" xfId="1617"/>
    <cellStyle name="Normal 2 10 2" xfId="243"/>
    <cellStyle name="Normal 2 10 2 2" xfId="591"/>
    <cellStyle name="Normal 2 10 2 2 2" xfId="1619"/>
    <cellStyle name="Normal 2 10 2 3" xfId="1618"/>
    <cellStyle name="Normal 2 10 3" xfId="410"/>
    <cellStyle name="Normal 2 10 3 2" xfId="1620"/>
    <cellStyle name="Normal 2 10 4" xfId="523"/>
    <cellStyle name="Normal 2 10 4 2" xfId="1621"/>
    <cellStyle name="Normal 2 10 5" xfId="575"/>
    <cellStyle name="Normal 2 10 5 2" xfId="1622"/>
    <cellStyle name="Normal 2 10 6" xfId="819"/>
    <cellStyle name="Normal 2 10 6 2" xfId="1623"/>
    <cellStyle name="Normal 2 10 7" xfId="1016"/>
    <cellStyle name="Normal 2 10 8" xfId="1191"/>
    <cellStyle name="Normal 2 10 9" xfId="1326"/>
    <cellStyle name="Normal 2 10_Betalingsinfrastruktur" xfId="576"/>
    <cellStyle name="Normal 2 10_Betalingsinfrastruktur_1" xfId="172"/>
    <cellStyle name="Normal 2 100" xfId="998"/>
    <cellStyle name="Normal 2 101" xfId="1148"/>
    <cellStyle name="Normal 2 102" xfId="1190"/>
    <cellStyle name="Normal 2 103" xfId="1179"/>
    <cellStyle name="Normal 2 104" xfId="1293"/>
    <cellStyle name="Normal 2 105" xfId="1180"/>
    <cellStyle name="Normal 2 106" xfId="1294"/>
    <cellStyle name="Normal 2 107" xfId="1181"/>
    <cellStyle name="Normal 2 108" xfId="1295"/>
    <cellStyle name="Normal 2 109" xfId="1182"/>
    <cellStyle name="Normal 2 11" xfId="244"/>
    <cellStyle name="Normal 2 11 2" xfId="411"/>
    <cellStyle name="Normal 2 11 2 2" xfId="1625"/>
    <cellStyle name="Normal 2 11 3" xfId="592"/>
    <cellStyle name="Normal 2 11 3 2" xfId="1626"/>
    <cellStyle name="Normal 2 11 4" xfId="820"/>
    <cellStyle name="Normal 2 11 4 2" xfId="1627"/>
    <cellStyle name="Normal 2 11 5" xfId="1017"/>
    <cellStyle name="Normal 2 11 6" xfId="1192"/>
    <cellStyle name="Normal 2 11 7" xfId="1327"/>
    <cellStyle name="Normal 2 11 8" xfId="1447"/>
    <cellStyle name="Normal 2 11 9" xfId="1624"/>
    <cellStyle name="Normal 2 110" xfId="1296"/>
    <cellStyle name="Normal 2 111" xfId="1291"/>
    <cellStyle name="Normal 2 112" xfId="1297"/>
    <cellStyle name="Normal 2 113" xfId="1298"/>
    <cellStyle name="Normal 2 114" xfId="1299"/>
    <cellStyle name="Normal 2 115" xfId="1300"/>
    <cellStyle name="Normal 2 116" xfId="1171"/>
    <cellStyle name="Normal 2 117" xfId="1303"/>
    <cellStyle name="Normal 2 118" xfId="1292"/>
    <cellStyle name="Normal 2 119" xfId="1304"/>
    <cellStyle name="Normal 2 12" xfId="242"/>
    <cellStyle name="Normal 2 12 2" xfId="593"/>
    <cellStyle name="Normal 2 12 2 2" xfId="1628"/>
    <cellStyle name="Normal 2 120" xfId="1301"/>
    <cellStyle name="Normal 2 121" xfId="1183"/>
    <cellStyle name="Normal 2 122" xfId="1172"/>
    <cellStyle name="Normal 2 123" xfId="1305"/>
    <cellStyle name="Normal 2 124" xfId="1302"/>
    <cellStyle name="Normal 2 125" xfId="1306"/>
    <cellStyle name="Normal 2 126" xfId="1325"/>
    <cellStyle name="Normal 2 127" xfId="1446"/>
    <cellStyle name="Normal 2 128" xfId="1547"/>
    <cellStyle name="Normal 2 129" xfId="2171"/>
    <cellStyle name="Normal 2 13" xfId="381"/>
    <cellStyle name="Normal 2 130" xfId="2193"/>
    <cellStyle name="Normal 2 131" xfId="2169"/>
    <cellStyle name="Normal 2 132" xfId="2191"/>
    <cellStyle name="Normal 2 133" xfId="2167"/>
    <cellStyle name="Normal 2 134" xfId="2189"/>
    <cellStyle name="Normal 2 135" xfId="2165"/>
    <cellStyle name="Normal 2 136" xfId="2187"/>
    <cellStyle name="Normal 2 137" xfId="2163"/>
    <cellStyle name="Normal 2 138" xfId="2185"/>
    <cellStyle name="Normal 2 139" xfId="2141"/>
    <cellStyle name="Normal 2 14" xfId="382"/>
    <cellStyle name="Normal 2 140" xfId="2172"/>
    <cellStyle name="Normal 2 141" xfId="2194"/>
    <cellStyle name="Normal 2 142" xfId="2170"/>
    <cellStyle name="Normal 2 143" xfId="2192"/>
    <cellStyle name="Normal 2 144" xfId="2168"/>
    <cellStyle name="Normal 2 145" xfId="2190"/>
    <cellStyle name="Normal 2 146" xfId="2166"/>
    <cellStyle name="Normal 2 147" xfId="2188"/>
    <cellStyle name="Normal 2 148" xfId="2164"/>
    <cellStyle name="Normal 2 149" xfId="2186"/>
    <cellStyle name="Normal 2 15" xfId="380"/>
    <cellStyle name="Normal 2 16" xfId="383"/>
    <cellStyle name="Normal 2 17" xfId="379"/>
    <cellStyle name="Normal 2 18" xfId="384"/>
    <cellStyle name="Normal 2 19" xfId="378"/>
    <cellStyle name="Normal 2 2" xfId="6"/>
    <cellStyle name="Normal 2 2 10" xfId="245"/>
    <cellStyle name="Normal 2 2 10 2" xfId="412"/>
    <cellStyle name="Normal 2 2 10 2 2" xfId="1631"/>
    <cellStyle name="Normal 2 2 10 3" xfId="594"/>
    <cellStyle name="Normal 2 2 10 3 2" xfId="1632"/>
    <cellStyle name="Normal 2 2 10 4" xfId="822"/>
    <cellStyle name="Normal 2 2 10 4 2" xfId="1633"/>
    <cellStyle name="Normal 2 2 10 5" xfId="1018"/>
    <cellStyle name="Normal 2 2 10 6" xfId="1193"/>
    <cellStyle name="Normal 2 2 10 7" xfId="1328"/>
    <cellStyle name="Normal 2 2 10 8" xfId="1448"/>
    <cellStyle name="Normal 2 2 10 9" xfId="1630"/>
    <cellStyle name="Normal 2 2 11" xfId="524"/>
    <cellStyle name="Normal 2 2 11 2" xfId="595"/>
    <cellStyle name="Normal 2 2 11 2 2" xfId="1635"/>
    <cellStyle name="Normal 2 2 11 3" xfId="1634"/>
    <cellStyle name="Normal 2 2 12" xfId="1629"/>
    <cellStyle name="Normal 2 2 2" xfId="46"/>
    <cellStyle name="Normal 2 2 2 2" xfId="246"/>
    <cellStyle name="Normal 2 2 2_Betalingsinfrastruktur" xfId="247"/>
    <cellStyle name="Normal 2 2 3" xfId="54"/>
    <cellStyle name="Normal 2 2 3 2" xfId="98"/>
    <cellStyle name="Normal 2 2 3 3" xfId="60"/>
    <cellStyle name="Normal 2 2 3 3 10" xfId="794"/>
    <cellStyle name="Normal 2 2 3 3 11" xfId="1637"/>
    <cellStyle name="Normal 2 2 3 3 2" xfId="135"/>
    <cellStyle name="Normal 2 2 3 3 2 10" xfId="791"/>
    <cellStyle name="Normal 2 2 3 3 2 11" xfId="1638"/>
    <cellStyle name="Normal 2 2 3 3 2 2" xfId="164"/>
    <cellStyle name="Normal 2 2 3 3 2 2 10" xfId="1329"/>
    <cellStyle name="Normal 2 2 3 3 2 2 11" xfId="1449"/>
    <cellStyle name="Normal 2 2 3 3 2 2 12" xfId="1639"/>
    <cellStyle name="Normal 2 2 3 3 2 2 2" xfId="251"/>
    <cellStyle name="Normal 2 2 3 3 2 2 2 2" xfId="414"/>
    <cellStyle name="Normal 2 2 3 3 2 2 2 2 2" xfId="1641"/>
    <cellStyle name="Normal 2 2 3 3 2 2 2 3" xfId="597"/>
    <cellStyle name="Normal 2 2 3 3 2 2 2 3 2" xfId="1642"/>
    <cellStyle name="Normal 2 2 3 3 2 2 2 4" xfId="826"/>
    <cellStyle name="Normal 2 2 3 3 2 2 2 4 2" xfId="1643"/>
    <cellStyle name="Normal 2 2 3 3 2 2 2 5" xfId="1020"/>
    <cellStyle name="Normal 2 2 3 3 2 2 2 6" xfId="1195"/>
    <cellStyle name="Normal 2 2 3 3 2 2 2 7" xfId="1330"/>
    <cellStyle name="Normal 2 2 3 3 2 2 2 8" xfId="1450"/>
    <cellStyle name="Normal 2 2 3 3 2 2 2 9" xfId="1640"/>
    <cellStyle name="Normal 2 2 3 3 2 2 3" xfId="250"/>
    <cellStyle name="Normal 2 2 3 3 2 2 3 2" xfId="598"/>
    <cellStyle name="Normal 2 2 3 3 2 2 3 2 2" xfId="1645"/>
    <cellStyle name="Normal 2 2 3 3 2 2 3 3" xfId="1644"/>
    <cellStyle name="Normal 2 2 3 3 2 2 4" xfId="413"/>
    <cellStyle name="Normal 2 2 3 3 2 2 4 2" xfId="1646"/>
    <cellStyle name="Normal 2 2 3 3 2 2 5" xfId="528"/>
    <cellStyle name="Normal 2 2 3 3 2 2 5 2" xfId="1647"/>
    <cellStyle name="Normal 2 2 3 3 2 2 6" xfId="596"/>
    <cellStyle name="Normal 2 2 3 3 2 2 6 2" xfId="1648"/>
    <cellStyle name="Normal 2 2 3 3 2 2 7" xfId="825"/>
    <cellStyle name="Normal 2 2 3 3 2 2 7 2" xfId="1649"/>
    <cellStyle name="Normal 2 2 3 3 2 2 8" xfId="1019"/>
    <cellStyle name="Normal 2 2 3 3 2 2 9" xfId="1194"/>
    <cellStyle name="Normal 2 2 3 3 2 2_Betalingsinfrastruktur" xfId="599"/>
    <cellStyle name="Normal 2 2 3 3 2 3" xfId="252"/>
    <cellStyle name="Normal 2 2 3 3 2 3 2" xfId="415"/>
    <cellStyle name="Normal 2 2 3 3 2 3 2 2" xfId="1651"/>
    <cellStyle name="Normal 2 2 3 3 2 3 3" xfId="600"/>
    <cellStyle name="Normal 2 2 3 3 2 3 3 2" xfId="1652"/>
    <cellStyle name="Normal 2 2 3 3 2 3 4" xfId="827"/>
    <cellStyle name="Normal 2 2 3 3 2 3 4 2" xfId="1653"/>
    <cellStyle name="Normal 2 2 3 3 2 3 5" xfId="1021"/>
    <cellStyle name="Normal 2 2 3 3 2 3 6" xfId="1196"/>
    <cellStyle name="Normal 2 2 3 3 2 3 7" xfId="1331"/>
    <cellStyle name="Normal 2 2 3 3 2 3 8" xfId="1451"/>
    <cellStyle name="Normal 2 2 3 3 2 3 9" xfId="1650"/>
    <cellStyle name="Normal 2 2 3 3 2 4" xfId="253"/>
    <cellStyle name="Normal 2 2 3 3 2 4 2" xfId="416"/>
    <cellStyle name="Normal 2 2 3 3 2 4 2 2" xfId="1655"/>
    <cellStyle name="Normal 2 2 3 3 2 4 3" xfId="601"/>
    <cellStyle name="Normal 2 2 3 3 2 4 3 2" xfId="1656"/>
    <cellStyle name="Normal 2 2 3 3 2 4 4" xfId="828"/>
    <cellStyle name="Normal 2 2 3 3 2 4 4 2" xfId="1657"/>
    <cellStyle name="Normal 2 2 3 3 2 4 5" xfId="1022"/>
    <cellStyle name="Normal 2 2 3 3 2 4 6" xfId="1197"/>
    <cellStyle name="Normal 2 2 3 3 2 4 7" xfId="1332"/>
    <cellStyle name="Normal 2 2 3 3 2 4 8" xfId="1452"/>
    <cellStyle name="Normal 2 2 3 3 2 4 9" xfId="1654"/>
    <cellStyle name="Normal 2 2 3 3 2 5" xfId="249"/>
    <cellStyle name="Normal 2 2 3 3 2 5 2" xfId="602"/>
    <cellStyle name="Normal 2 2 3 3 2 5 2 2" xfId="1658"/>
    <cellStyle name="Normal 2 2 3 3 2 6" xfId="527"/>
    <cellStyle name="Normal 2 2 3 3 2 6 2" xfId="1659"/>
    <cellStyle name="Normal 2 2 3 3 2 7" xfId="824"/>
    <cellStyle name="Normal 2 2 3 3 2 8" xfId="792"/>
    <cellStyle name="Normal 2 2 3 3 2 9" xfId="795"/>
    <cellStyle name="Normal 2 2 3 3 2_Betalingsinfrastruktur" xfId="603"/>
    <cellStyle name="Normal 2 2 3 3 3" xfId="152"/>
    <cellStyle name="Normal 2 2 3 3 3 10" xfId="1333"/>
    <cellStyle name="Normal 2 2 3 3 3 11" xfId="1453"/>
    <cellStyle name="Normal 2 2 3 3 3 12" xfId="1660"/>
    <cellStyle name="Normal 2 2 3 3 3 2" xfId="255"/>
    <cellStyle name="Normal 2 2 3 3 3 2 2" xfId="418"/>
    <cellStyle name="Normal 2 2 3 3 3 2 2 2" xfId="1662"/>
    <cellStyle name="Normal 2 2 3 3 3 2 3" xfId="605"/>
    <cellStyle name="Normal 2 2 3 3 3 2 3 2" xfId="1663"/>
    <cellStyle name="Normal 2 2 3 3 3 2 4" xfId="830"/>
    <cellStyle name="Normal 2 2 3 3 3 2 4 2" xfId="1664"/>
    <cellStyle name="Normal 2 2 3 3 3 2 5" xfId="1024"/>
    <cellStyle name="Normal 2 2 3 3 3 2 6" xfId="1199"/>
    <cellStyle name="Normal 2 2 3 3 3 2 7" xfId="1334"/>
    <cellStyle name="Normal 2 2 3 3 3 2 8" xfId="1454"/>
    <cellStyle name="Normal 2 2 3 3 3 2 9" xfId="1661"/>
    <cellStyle name="Normal 2 2 3 3 3 3" xfId="254"/>
    <cellStyle name="Normal 2 2 3 3 3 3 2" xfId="606"/>
    <cellStyle name="Normal 2 2 3 3 3 3 2 2" xfId="1666"/>
    <cellStyle name="Normal 2 2 3 3 3 3 3" xfId="1665"/>
    <cellStyle name="Normal 2 2 3 3 3 4" xfId="417"/>
    <cellStyle name="Normal 2 2 3 3 3 4 2" xfId="1667"/>
    <cellStyle name="Normal 2 2 3 3 3 5" xfId="529"/>
    <cellStyle name="Normal 2 2 3 3 3 5 2" xfId="1668"/>
    <cellStyle name="Normal 2 2 3 3 3 6" xfId="604"/>
    <cellStyle name="Normal 2 2 3 3 3 6 2" xfId="1669"/>
    <cellStyle name="Normal 2 2 3 3 3 7" xfId="829"/>
    <cellStyle name="Normal 2 2 3 3 3 7 2" xfId="1670"/>
    <cellStyle name="Normal 2 2 3 3 3 8" xfId="1023"/>
    <cellStyle name="Normal 2 2 3 3 3 9" xfId="1198"/>
    <cellStyle name="Normal 2 2 3 3 3_Betalingsinfrastruktur" xfId="607"/>
    <cellStyle name="Normal 2 2 3 3 4" xfId="256"/>
    <cellStyle name="Normal 2 2 3 3 4 2" xfId="419"/>
    <cellStyle name="Normal 2 2 3 3 4 2 2" xfId="1672"/>
    <cellStyle name="Normal 2 2 3 3 4 3" xfId="608"/>
    <cellStyle name="Normal 2 2 3 3 4 3 2" xfId="1673"/>
    <cellStyle name="Normal 2 2 3 3 4 4" xfId="831"/>
    <cellStyle name="Normal 2 2 3 3 4 4 2" xfId="1674"/>
    <cellStyle name="Normal 2 2 3 3 4 5" xfId="1025"/>
    <cellStyle name="Normal 2 2 3 3 4 6" xfId="1200"/>
    <cellStyle name="Normal 2 2 3 3 4 7" xfId="1335"/>
    <cellStyle name="Normal 2 2 3 3 4 8" xfId="1455"/>
    <cellStyle name="Normal 2 2 3 3 4 9" xfId="1671"/>
    <cellStyle name="Normal 2 2 3 3 5" xfId="257"/>
    <cellStyle name="Normal 2 2 3 3 5 2" xfId="420"/>
    <cellStyle name="Normal 2 2 3 3 5 2 2" xfId="1676"/>
    <cellStyle name="Normal 2 2 3 3 5 3" xfId="609"/>
    <cellStyle name="Normal 2 2 3 3 5 3 2" xfId="1677"/>
    <cellStyle name="Normal 2 2 3 3 5 4" xfId="832"/>
    <cellStyle name="Normal 2 2 3 3 5 4 2" xfId="1678"/>
    <cellStyle name="Normal 2 2 3 3 5 5" xfId="1026"/>
    <cellStyle name="Normal 2 2 3 3 5 6" xfId="1201"/>
    <cellStyle name="Normal 2 2 3 3 5 7" xfId="1336"/>
    <cellStyle name="Normal 2 2 3 3 5 8" xfId="1456"/>
    <cellStyle name="Normal 2 2 3 3 5 9" xfId="1675"/>
    <cellStyle name="Normal 2 2 3 3 6" xfId="248"/>
    <cellStyle name="Normal 2 2 3 3 6 2" xfId="610"/>
    <cellStyle name="Normal 2 2 3 3 6 2 2" xfId="1679"/>
    <cellStyle name="Normal 2 2 3 3 7" xfId="526"/>
    <cellStyle name="Normal 2 2 3 3 7 2" xfId="1680"/>
    <cellStyle name="Normal 2 2 3 3 8" xfId="823"/>
    <cellStyle name="Normal 2 2 3 3 9" xfId="793"/>
    <cellStyle name="Normal 2 2 3 3_Betalingsinfrastruktur" xfId="611"/>
    <cellStyle name="Normal 2 2 3 3_NBtabeller til publ" xfId="1027"/>
    <cellStyle name="Normal 2 2 3 4" xfId="129"/>
    <cellStyle name="Normal 2 2 3 4 10" xfId="944"/>
    <cellStyle name="Normal 2 2 3 4 11" xfId="1681"/>
    <cellStyle name="Normal 2 2 3 4 2" xfId="158"/>
    <cellStyle name="Normal 2 2 3 4 2 10" xfId="1337"/>
    <cellStyle name="Normal 2 2 3 4 2 11" xfId="1457"/>
    <cellStyle name="Normal 2 2 3 4 2 12" xfId="1682"/>
    <cellStyle name="Normal 2 2 3 4 2 2" xfId="260"/>
    <cellStyle name="Normal 2 2 3 4 2 2 2" xfId="422"/>
    <cellStyle name="Normal 2 2 3 4 2 2 2 2" xfId="1684"/>
    <cellStyle name="Normal 2 2 3 4 2 2 3" xfId="613"/>
    <cellStyle name="Normal 2 2 3 4 2 2 3 2" xfId="1685"/>
    <cellStyle name="Normal 2 2 3 4 2 2 4" xfId="835"/>
    <cellStyle name="Normal 2 2 3 4 2 2 4 2" xfId="1686"/>
    <cellStyle name="Normal 2 2 3 4 2 2 5" xfId="1029"/>
    <cellStyle name="Normal 2 2 3 4 2 2 6" xfId="1203"/>
    <cellStyle name="Normal 2 2 3 4 2 2 7" xfId="1338"/>
    <cellStyle name="Normal 2 2 3 4 2 2 8" xfId="1458"/>
    <cellStyle name="Normal 2 2 3 4 2 2 9" xfId="1683"/>
    <cellStyle name="Normal 2 2 3 4 2 3" xfId="259"/>
    <cellStyle name="Normal 2 2 3 4 2 3 2" xfId="614"/>
    <cellStyle name="Normal 2 2 3 4 2 3 2 2" xfId="1688"/>
    <cellStyle name="Normal 2 2 3 4 2 3 3" xfId="1687"/>
    <cellStyle name="Normal 2 2 3 4 2 4" xfId="421"/>
    <cellStyle name="Normal 2 2 3 4 2 4 2" xfId="1689"/>
    <cellStyle name="Normal 2 2 3 4 2 5" xfId="531"/>
    <cellStyle name="Normal 2 2 3 4 2 5 2" xfId="1690"/>
    <cellStyle name="Normal 2 2 3 4 2 6" xfId="612"/>
    <cellStyle name="Normal 2 2 3 4 2 6 2" xfId="1691"/>
    <cellStyle name="Normal 2 2 3 4 2 7" xfId="834"/>
    <cellStyle name="Normal 2 2 3 4 2 7 2" xfId="1692"/>
    <cellStyle name="Normal 2 2 3 4 2 8" xfId="1028"/>
    <cellStyle name="Normal 2 2 3 4 2 9" xfId="1202"/>
    <cellStyle name="Normal 2 2 3 4 2_Betalingsinfrastruktur" xfId="615"/>
    <cellStyle name="Normal 2 2 3 4 3" xfId="261"/>
    <cellStyle name="Normal 2 2 3 4 3 2" xfId="423"/>
    <cellStyle name="Normal 2 2 3 4 3 2 2" xfId="1694"/>
    <cellStyle name="Normal 2 2 3 4 3 3" xfId="616"/>
    <cellStyle name="Normal 2 2 3 4 3 3 2" xfId="1695"/>
    <cellStyle name="Normal 2 2 3 4 3 4" xfId="836"/>
    <cellStyle name="Normal 2 2 3 4 3 4 2" xfId="1696"/>
    <cellStyle name="Normal 2 2 3 4 3 5" xfId="1030"/>
    <cellStyle name="Normal 2 2 3 4 3 6" xfId="1204"/>
    <cellStyle name="Normal 2 2 3 4 3 7" xfId="1339"/>
    <cellStyle name="Normal 2 2 3 4 3 8" xfId="1459"/>
    <cellStyle name="Normal 2 2 3 4 3 9" xfId="1693"/>
    <cellStyle name="Normal 2 2 3 4 4" xfId="262"/>
    <cellStyle name="Normal 2 2 3 4 4 2" xfId="424"/>
    <cellStyle name="Normal 2 2 3 4 4 2 2" xfId="1698"/>
    <cellStyle name="Normal 2 2 3 4 4 3" xfId="617"/>
    <cellStyle name="Normal 2 2 3 4 4 3 2" xfId="1699"/>
    <cellStyle name="Normal 2 2 3 4 4 4" xfId="837"/>
    <cellStyle name="Normal 2 2 3 4 4 4 2" xfId="1700"/>
    <cellStyle name="Normal 2 2 3 4 4 5" xfId="1031"/>
    <cellStyle name="Normal 2 2 3 4 4 6" xfId="1205"/>
    <cellStyle name="Normal 2 2 3 4 4 7" xfId="1340"/>
    <cellStyle name="Normal 2 2 3 4 4 8" xfId="1460"/>
    <cellStyle name="Normal 2 2 3 4 4 9" xfId="1697"/>
    <cellStyle name="Normal 2 2 3 4 5" xfId="258"/>
    <cellStyle name="Normal 2 2 3 4 5 2" xfId="618"/>
    <cellStyle name="Normal 2 2 3 4 5 2 2" xfId="1701"/>
    <cellStyle name="Normal 2 2 3 4 6" xfId="530"/>
    <cellStyle name="Normal 2 2 3 4 6 2" xfId="1702"/>
    <cellStyle name="Normal 2 2 3 4 7" xfId="833"/>
    <cellStyle name="Normal 2 2 3 4 8" xfId="789"/>
    <cellStyle name="Normal 2 2 3 4 9" xfId="798"/>
    <cellStyle name="Normal 2 2 3 4_Betalingsinfrastruktur" xfId="619"/>
    <cellStyle name="Normal 2 2 3 5" xfId="146"/>
    <cellStyle name="Normal 2 2 3 5 10" xfId="1341"/>
    <cellStyle name="Normal 2 2 3 5 11" xfId="1461"/>
    <cellStyle name="Normal 2 2 3 5 12" xfId="1703"/>
    <cellStyle name="Normal 2 2 3 5 2" xfId="264"/>
    <cellStyle name="Normal 2 2 3 5 2 2" xfId="426"/>
    <cellStyle name="Normal 2 2 3 5 2 2 2" xfId="1705"/>
    <cellStyle name="Normal 2 2 3 5 2 3" xfId="621"/>
    <cellStyle name="Normal 2 2 3 5 2 3 2" xfId="1706"/>
    <cellStyle name="Normal 2 2 3 5 2 4" xfId="839"/>
    <cellStyle name="Normal 2 2 3 5 2 4 2" xfId="1707"/>
    <cellStyle name="Normal 2 2 3 5 2 5" xfId="1033"/>
    <cellStyle name="Normal 2 2 3 5 2 6" xfId="1207"/>
    <cellStyle name="Normal 2 2 3 5 2 7" xfId="1342"/>
    <cellStyle name="Normal 2 2 3 5 2 8" xfId="1462"/>
    <cellStyle name="Normal 2 2 3 5 2 9" xfId="1704"/>
    <cellStyle name="Normal 2 2 3 5 3" xfId="263"/>
    <cellStyle name="Normal 2 2 3 5 3 2" xfId="622"/>
    <cellStyle name="Normal 2 2 3 5 3 2 2" xfId="1709"/>
    <cellStyle name="Normal 2 2 3 5 3 3" xfId="1708"/>
    <cellStyle name="Normal 2 2 3 5 4" xfId="425"/>
    <cellStyle name="Normal 2 2 3 5 4 2" xfId="1710"/>
    <cellStyle name="Normal 2 2 3 5 5" xfId="532"/>
    <cellStyle name="Normal 2 2 3 5 5 2" xfId="1711"/>
    <cellStyle name="Normal 2 2 3 5 6" xfId="620"/>
    <cellStyle name="Normal 2 2 3 5 6 2" xfId="1712"/>
    <cellStyle name="Normal 2 2 3 5 7" xfId="838"/>
    <cellStyle name="Normal 2 2 3 5 7 2" xfId="1713"/>
    <cellStyle name="Normal 2 2 3 5 8" xfId="1032"/>
    <cellStyle name="Normal 2 2 3 5 9" xfId="1206"/>
    <cellStyle name="Normal 2 2 3 5_Betalingsinfrastruktur" xfId="623"/>
    <cellStyle name="Normal 2 2 3 6" xfId="265"/>
    <cellStyle name="Normal 2 2 3 6 2" xfId="427"/>
    <cellStyle name="Normal 2 2 3 6 2 2" xfId="1715"/>
    <cellStyle name="Normal 2 2 3 6 3" xfId="624"/>
    <cellStyle name="Normal 2 2 3 6 3 2" xfId="1716"/>
    <cellStyle name="Normal 2 2 3 6 4" xfId="840"/>
    <cellStyle name="Normal 2 2 3 6 4 2" xfId="1717"/>
    <cellStyle name="Normal 2 2 3 6 5" xfId="1034"/>
    <cellStyle name="Normal 2 2 3 6 6" xfId="1208"/>
    <cellStyle name="Normal 2 2 3 6 7" xfId="1343"/>
    <cellStyle name="Normal 2 2 3 6 8" xfId="1463"/>
    <cellStyle name="Normal 2 2 3 6 9" xfId="1714"/>
    <cellStyle name="Normal 2 2 3 7" xfId="266"/>
    <cellStyle name="Normal 2 2 3 7 2" xfId="428"/>
    <cellStyle name="Normal 2 2 3 7 2 2" xfId="1719"/>
    <cellStyle name="Normal 2 2 3 7 3" xfId="625"/>
    <cellStyle name="Normal 2 2 3 7 3 2" xfId="1720"/>
    <cellStyle name="Normal 2 2 3 7 4" xfId="841"/>
    <cellStyle name="Normal 2 2 3 7 4 2" xfId="1721"/>
    <cellStyle name="Normal 2 2 3 7 5" xfId="1035"/>
    <cellStyle name="Normal 2 2 3 7 6" xfId="1209"/>
    <cellStyle name="Normal 2 2 3 7 7" xfId="1344"/>
    <cellStyle name="Normal 2 2 3 7 8" xfId="1464"/>
    <cellStyle name="Normal 2 2 3 7 9" xfId="1718"/>
    <cellStyle name="Normal 2 2 3 8" xfId="525"/>
    <cellStyle name="Normal 2 2 3 8 2" xfId="626"/>
    <cellStyle name="Normal 2 2 3 8 2 2" xfId="1723"/>
    <cellStyle name="Normal 2 2 3 8 3" xfId="1722"/>
    <cellStyle name="Normal 2 2 3 9" xfId="1636"/>
    <cellStyle name="Normal 2 2 3_Ark2" xfId="1036"/>
    <cellStyle name="Normal 2 2 3_Utvikltrekk" xfId="170"/>
    <cellStyle name="Normal 2 2 3_Utvikltrekk 2" xfId="116"/>
    <cellStyle name="Normal 2 2 4" xfId="57"/>
    <cellStyle name="Normal 2 2 4 10" xfId="799"/>
    <cellStyle name="Normal 2 2 4 11" xfId="1724"/>
    <cellStyle name="Normal 2 2 4 2" xfId="132"/>
    <cellStyle name="Normal 2 2 4 2 10" xfId="947"/>
    <cellStyle name="Normal 2 2 4 2 11" xfId="1725"/>
    <cellStyle name="Normal 2 2 4 2 2" xfId="161"/>
    <cellStyle name="Normal 2 2 4 2 2 10" xfId="1345"/>
    <cellStyle name="Normal 2 2 4 2 2 11" xfId="1465"/>
    <cellStyle name="Normal 2 2 4 2 2 12" xfId="1726"/>
    <cellStyle name="Normal 2 2 4 2 2 2" xfId="270"/>
    <cellStyle name="Normal 2 2 4 2 2 2 2" xfId="430"/>
    <cellStyle name="Normal 2 2 4 2 2 2 2 2" xfId="1728"/>
    <cellStyle name="Normal 2 2 4 2 2 2 3" xfId="628"/>
    <cellStyle name="Normal 2 2 4 2 2 2 3 2" xfId="1729"/>
    <cellStyle name="Normal 2 2 4 2 2 2 4" xfId="845"/>
    <cellStyle name="Normal 2 2 4 2 2 2 4 2" xfId="1730"/>
    <cellStyle name="Normal 2 2 4 2 2 2 5" xfId="1038"/>
    <cellStyle name="Normal 2 2 4 2 2 2 6" xfId="1211"/>
    <cellStyle name="Normal 2 2 4 2 2 2 7" xfId="1346"/>
    <cellStyle name="Normal 2 2 4 2 2 2 8" xfId="1466"/>
    <cellStyle name="Normal 2 2 4 2 2 2 9" xfId="1727"/>
    <cellStyle name="Normal 2 2 4 2 2 3" xfId="269"/>
    <cellStyle name="Normal 2 2 4 2 2 3 2" xfId="629"/>
    <cellStyle name="Normal 2 2 4 2 2 3 2 2" xfId="1732"/>
    <cellStyle name="Normal 2 2 4 2 2 3 3" xfId="1731"/>
    <cellStyle name="Normal 2 2 4 2 2 4" xfId="429"/>
    <cellStyle name="Normal 2 2 4 2 2 4 2" xfId="1733"/>
    <cellStyle name="Normal 2 2 4 2 2 5" xfId="535"/>
    <cellStyle name="Normal 2 2 4 2 2 5 2" xfId="1734"/>
    <cellStyle name="Normal 2 2 4 2 2 6" xfId="627"/>
    <cellStyle name="Normal 2 2 4 2 2 6 2" xfId="1735"/>
    <cellStyle name="Normal 2 2 4 2 2 7" xfId="844"/>
    <cellStyle name="Normal 2 2 4 2 2 7 2" xfId="1736"/>
    <cellStyle name="Normal 2 2 4 2 2 8" xfId="1037"/>
    <cellStyle name="Normal 2 2 4 2 2 9" xfId="1210"/>
    <cellStyle name="Normal 2 2 4 2 2_Betalingsinfrastruktur" xfId="630"/>
    <cellStyle name="Normal 2 2 4 2 3" xfId="271"/>
    <cellStyle name="Normal 2 2 4 2 3 2" xfId="431"/>
    <cellStyle name="Normal 2 2 4 2 3 2 2" xfId="1738"/>
    <cellStyle name="Normal 2 2 4 2 3 3" xfId="631"/>
    <cellStyle name="Normal 2 2 4 2 3 3 2" xfId="1739"/>
    <cellStyle name="Normal 2 2 4 2 3 4" xfId="846"/>
    <cellStyle name="Normal 2 2 4 2 3 4 2" xfId="1740"/>
    <cellStyle name="Normal 2 2 4 2 3 5" xfId="1039"/>
    <cellStyle name="Normal 2 2 4 2 3 6" xfId="1212"/>
    <cellStyle name="Normal 2 2 4 2 3 7" xfId="1347"/>
    <cellStyle name="Normal 2 2 4 2 3 8" xfId="1467"/>
    <cellStyle name="Normal 2 2 4 2 3 9" xfId="1737"/>
    <cellStyle name="Normal 2 2 4 2 4" xfId="272"/>
    <cellStyle name="Normal 2 2 4 2 4 2" xfId="432"/>
    <cellStyle name="Normal 2 2 4 2 4 2 2" xfId="1742"/>
    <cellStyle name="Normal 2 2 4 2 4 3" xfId="632"/>
    <cellStyle name="Normal 2 2 4 2 4 3 2" xfId="1743"/>
    <cellStyle name="Normal 2 2 4 2 4 4" xfId="847"/>
    <cellStyle name="Normal 2 2 4 2 4 4 2" xfId="1744"/>
    <cellStyle name="Normal 2 2 4 2 4 5" xfId="1040"/>
    <cellStyle name="Normal 2 2 4 2 4 6" xfId="1213"/>
    <cellStyle name="Normal 2 2 4 2 4 7" xfId="1348"/>
    <cellStyle name="Normal 2 2 4 2 4 8" xfId="1468"/>
    <cellStyle name="Normal 2 2 4 2 4 9" xfId="1741"/>
    <cellStyle name="Normal 2 2 4 2 5" xfId="268"/>
    <cellStyle name="Normal 2 2 4 2 5 2" xfId="633"/>
    <cellStyle name="Normal 2 2 4 2 5 2 2" xfId="1745"/>
    <cellStyle name="Normal 2 2 4 2 6" xfId="534"/>
    <cellStyle name="Normal 2 2 4 2 6 2" xfId="1746"/>
    <cellStyle name="Normal 2 2 4 2 7" xfId="843"/>
    <cellStyle name="Normal 2 2 4 2 8" xfId="946"/>
    <cellStyle name="Normal 2 2 4 2 9" xfId="800"/>
    <cellStyle name="Normal 2 2 4 2_Betalingsinfrastruktur" xfId="634"/>
    <cellStyle name="Normal 2 2 4 3" xfId="149"/>
    <cellStyle name="Normal 2 2 4 3 10" xfId="1349"/>
    <cellStyle name="Normal 2 2 4 3 11" xfId="1469"/>
    <cellStyle name="Normal 2 2 4 3 12" xfId="1747"/>
    <cellStyle name="Normal 2 2 4 3 2" xfId="274"/>
    <cellStyle name="Normal 2 2 4 3 2 2" xfId="434"/>
    <cellStyle name="Normal 2 2 4 3 2 2 2" xfId="1749"/>
    <cellStyle name="Normal 2 2 4 3 2 3" xfId="636"/>
    <cellStyle name="Normal 2 2 4 3 2 3 2" xfId="1750"/>
    <cellStyle name="Normal 2 2 4 3 2 4" xfId="849"/>
    <cellStyle name="Normal 2 2 4 3 2 4 2" xfId="1751"/>
    <cellStyle name="Normal 2 2 4 3 2 5" xfId="1042"/>
    <cellStyle name="Normal 2 2 4 3 2 6" xfId="1215"/>
    <cellStyle name="Normal 2 2 4 3 2 7" xfId="1350"/>
    <cellStyle name="Normal 2 2 4 3 2 8" xfId="1470"/>
    <cellStyle name="Normal 2 2 4 3 2 9" xfId="1748"/>
    <cellStyle name="Normal 2 2 4 3 3" xfId="273"/>
    <cellStyle name="Normal 2 2 4 3 3 2" xfId="637"/>
    <cellStyle name="Normal 2 2 4 3 3 2 2" xfId="1753"/>
    <cellStyle name="Normal 2 2 4 3 3 3" xfId="1752"/>
    <cellStyle name="Normal 2 2 4 3 4" xfId="433"/>
    <cellStyle name="Normal 2 2 4 3 4 2" xfId="1754"/>
    <cellStyle name="Normal 2 2 4 3 5" xfId="536"/>
    <cellStyle name="Normal 2 2 4 3 5 2" xfId="1755"/>
    <cellStyle name="Normal 2 2 4 3 6" xfId="635"/>
    <cellStyle name="Normal 2 2 4 3 6 2" xfId="1756"/>
    <cellStyle name="Normal 2 2 4 3 7" xfId="848"/>
    <cellStyle name="Normal 2 2 4 3 7 2" xfId="1757"/>
    <cellStyle name="Normal 2 2 4 3 8" xfId="1041"/>
    <cellStyle name="Normal 2 2 4 3 9" xfId="1214"/>
    <cellStyle name="Normal 2 2 4 3_Betalingsinfrastruktur" xfId="638"/>
    <cellStyle name="Normal 2 2 4 4" xfId="275"/>
    <cellStyle name="Normal 2 2 4 4 2" xfId="435"/>
    <cellStyle name="Normal 2 2 4 4 2 2" xfId="1759"/>
    <cellStyle name="Normal 2 2 4 4 3" xfId="639"/>
    <cellStyle name="Normal 2 2 4 4 3 2" xfId="1760"/>
    <cellStyle name="Normal 2 2 4 4 4" xfId="850"/>
    <cellStyle name="Normal 2 2 4 4 4 2" xfId="1761"/>
    <cellStyle name="Normal 2 2 4 4 5" xfId="1043"/>
    <cellStyle name="Normal 2 2 4 4 6" xfId="1216"/>
    <cellStyle name="Normal 2 2 4 4 7" xfId="1351"/>
    <cellStyle name="Normal 2 2 4 4 8" xfId="1471"/>
    <cellStyle name="Normal 2 2 4 4 9" xfId="1758"/>
    <cellStyle name="Normal 2 2 4 5" xfId="276"/>
    <cellStyle name="Normal 2 2 4 5 2" xfId="436"/>
    <cellStyle name="Normal 2 2 4 5 2 2" xfId="1763"/>
    <cellStyle name="Normal 2 2 4 5 3" xfId="640"/>
    <cellStyle name="Normal 2 2 4 5 3 2" xfId="1764"/>
    <cellStyle name="Normal 2 2 4 5 4" xfId="851"/>
    <cellStyle name="Normal 2 2 4 5 4 2" xfId="1765"/>
    <cellStyle name="Normal 2 2 4 5 5" xfId="1044"/>
    <cellStyle name="Normal 2 2 4 5 6" xfId="1217"/>
    <cellStyle name="Normal 2 2 4 5 7" xfId="1352"/>
    <cellStyle name="Normal 2 2 4 5 8" xfId="1472"/>
    <cellStyle name="Normal 2 2 4 5 9" xfId="1762"/>
    <cellStyle name="Normal 2 2 4 6" xfId="267"/>
    <cellStyle name="Normal 2 2 4 6 2" xfId="641"/>
    <cellStyle name="Normal 2 2 4 6 2 2" xfId="1766"/>
    <cellStyle name="Normal 2 2 4 7" xfId="533"/>
    <cellStyle name="Normal 2 2 4 7 2" xfId="1767"/>
    <cellStyle name="Normal 2 2 4 8" xfId="842"/>
    <cellStyle name="Normal 2 2 4 9" xfId="945"/>
    <cellStyle name="Normal 2 2 4_Betalingsinfrastruktur" xfId="642"/>
    <cellStyle name="Normal 2 2 5" xfId="125"/>
    <cellStyle name="Normal 2 2 5 10" xfId="949"/>
    <cellStyle name="Normal 2 2 5 11" xfId="1768"/>
    <cellStyle name="Normal 2 2 5 2" xfId="155"/>
    <cellStyle name="Normal 2 2 5 2 10" xfId="1353"/>
    <cellStyle name="Normal 2 2 5 2 11" xfId="1473"/>
    <cellStyle name="Normal 2 2 5 2 12" xfId="1769"/>
    <cellStyle name="Normal 2 2 5 2 2" xfId="279"/>
    <cellStyle name="Normal 2 2 5 2 2 2" xfId="438"/>
    <cellStyle name="Normal 2 2 5 2 2 2 2" xfId="1771"/>
    <cellStyle name="Normal 2 2 5 2 2 3" xfId="644"/>
    <cellStyle name="Normal 2 2 5 2 2 3 2" xfId="1772"/>
    <cellStyle name="Normal 2 2 5 2 2 4" xfId="854"/>
    <cellStyle name="Normal 2 2 5 2 2 4 2" xfId="1773"/>
    <cellStyle name="Normal 2 2 5 2 2 5" xfId="1046"/>
    <cellStyle name="Normal 2 2 5 2 2 6" xfId="1219"/>
    <cellStyle name="Normal 2 2 5 2 2 7" xfId="1354"/>
    <cellStyle name="Normal 2 2 5 2 2 8" xfId="1474"/>
    <cellStyle name="Normal 2 2 5 2 2 9" xfId="1770"/>
    <cellStyle name="Normal 2 2 5 2 3" xfId="278"/>
    <cellStyle name="Normal 2 2 5 2 3 2" xfId="645"/>
    <cellStyle name="Normal 2 2 5 2 3 2 2" xfId="1775"/>
    <cellStyle name="Normal 2 2 5 2 3 3" xfId="1774"/>
    <cellStyle name="Normal 2 2 5 2 4" xfId="437"/>
    <cellStyle name="Normal 2 2 5 2 4 2" xfId="1776"/>
    <cellStyle name="Normal 2 2 5 2 5" xfId="538"/>
    <cellStyle name="Normal 2 2 5 2 5 2" xfId="1777"/>
    <cellStyle name="Normal 2 2 5 2 6" xfId="643"/>
    <cellStyle name="Normal 2 2 5 2 6 2" xfId="1778"/>
    <cellStyle name="Normal 2 2 5 2 7" xfId="853"/>
    <cellStyle name="Normal 2 2 5 2 7 2" xfId="1779"/>
    <cellStyle name="Normal 2 2 5 2 8" xfId="1045"/>
    <cellStyle name="Normal 2 2 5 2 9" xfId="1218"/>
    <cellStyle name="Normal 2 2 5 2_Betalingsinfrastruktur" xfId="646"/>
    <cellStyle name="Normal 2 2 5 3" xfId="280"/>
    <cellStyle name="Normal 2 2 5 3 2" xfId="439"/>
    <cellStyle name="Normal 2 2 5 3 2 2" xfId="1781"/>
    <cellStyle name="Normal 2 2 5 3 3" xfId="647"/>
    <cellStyle name="Normal 2 2 5 3 3 2" xfId="1782"/>
    <cellStyle name="Normal 2 2 5 3 4" xfId="855"/>
    <cellStyle name="Normal 2 2 5 3 4 2" xfId="1783"/>
    <cellStyle name="Normal 2 2 5 3 5" xfId="1047"/>
    <cellStyle name="Normal 2 2 5 3 6" xfId="1220"/>
    <cellStyle name="Normal 2 2 5 3 7" xfId="1355"/>
    <cellStyle name="Normal 2 2 5 3 8" xfId="1475"/>
    <cellStyle name="Normal 2 2 5 3 9" xfId="1780"/>
    <cellStyle name="Normal 2 2 5 4" xfId="281"/>
    <cellStyle name="Normal 2 2 5 4 2" xfId="440"/>
    <cellStyle name="Normal 2 2 5 4 2 2" xfId="1785"/>
    <cellStyle name="Normal 2 2 5 4 3" xfId="648"/>
    <cellStyle name="Normal 2 2 5 4 3 2" xfId="1786"/>
    <cellStyle name="Normal 2 2 5 4 4" xfId="856"/>
    <cellStyle name="Normal 2 2 5 4 4 2" xfId="1787"/>
    <cellStyle name="Normal 2 2 5 4 5" xfId="1048"/>
    <cellStyle name="Normal 2 2 5 4 6" xfId="1221"/>
    <cellStyle name="Normal 2 2 5 4 7" xfId="1356"/>
    <cellStyle name="Normal 2 2 5 4 8" xfId="1476"/>
    <cellStyle name="Normal 2 2 5 4 9" xfId="1784"/>
    <cellStyle name="Normal 2 2 5 5" xfId="277"/>
    <cellStyle name="Normal 2 2 5 5 2" xfId="649"/>
    <cellStyle name="Normal 2 2 5 5 2 2" xfId="1788"/>
    <cellStyle name="Normal 2 2 5 6" xfId="537"/>
    <cellStyle name="Normal 2 2 5 6 2" xfId="1789"/>
    <cellStyle name="Normal 2 2 5 7" xfId="852"/>
    <cellStyle name="Normal 2 2 5 8" xfId="948"/>
    <cellStyle name="Normal 2 2 5 9" xfId="801"/>
    <cellStyle name="Normal 2 2 5_Betalingsinfrastruktur" xfId="650"/>
    <cellStyle name="Normal 2 2 6" xfId="143"/>
    <cellStyle name="Normal 2 2 6 10" xfId="1357"/>
    <cellStyle name="Normal 2 2 6 11" xfId="1477"/>
    <cellStyle name="Normal 2 2 6 12" xfId="1790"/>
    <cellStyle name="Normal 2 2 6 2" xfId="283"/>
    <cellStyle name="Normal 2 2 6 2 2" xfId="442"/>
    <cellStyle name="Normal 2 2 6 2 2 2" xfId="1792"/>
    <cellStyle name="Normal 2 2 6 2 3" xfId="652"/>
    <cellStyle name="Normal 2 2 6 2 3 2" xfId="1793"/>
    <cellStyle name="Normal 2 2 6 2 4" xfId="858"/>
    <cellStyle name="Normal 2 2 6 2 4 2" xfId="1794"/>
    <cellStyle name="Normal 2 2 6 2 5" xfId="1050"/>
    <cellStyle name="Normal 2 2 6 2 6" xfId="1223"/>
    <cellStyle name="Normal 2 2 6 2 7" xfId="1358"/>
    <cellStyle name="Normal 2 2 6 2 8" xfId="1478"/>
    <cellStyle name="Normal 2 2 6 2 9" xfId="1791"/>
    <cellStyle name="Normal 2 2 6 3" xfId="282"/>
    <cellStyle name="Normal 2 2 6 3 2" xfId="653"/>
    <cellStyle name="Normal 2 2 6 3 2 2" xfId="1796"/>
    <cellStyle name="Normal 2 2 6 3 3" xfId="1795"/>
    <cellStyle name="Normal 2 2 6 4" xfId="441"/>
    <cellStyle name="Normal 2 2 6 4 2" xfId="1797"/>
    <cellStyle name="Normal 2 2 6 5" xfId="539"/>
    <cellStyle name="Normal 2 2 6 5 2" xfId="1798"/>
    <cellStyle name="Normal 2 2 6 6" xfId="651"/>
    <cellStyle name="Normal 2 2 6 6 2" xfId="1799"/>
    <cellStyle name="Normal 2 2 6 7" xfId="857"/>
    <cellStyle name="Normal 2 2 6 7 2" xfId="1800"/>
    <cellStyle name="Normal 2 2 6 8" xfId="1049"/>
    <cellStyle name="Normal 2 2 6 9" xfId="1222"/>
    <cellStyle name="Normal 2 2 6_Betalingsinfrastruktur" xfId="654"/>
    <cellStyle name="Normal 2 2 7" xfId="284"/>
    <cellStyle name="Normal 2 2 7 2" xfId="443"/>
    <cellStyle name="Normal 2 2 7 2 2" xfId="1802"/>
    <cellStyle name="Normal 2 2 7 3" xfId="655"/>
    <cellStyle name="Normal 2 2 7 3 2" xfId="1803"/>
    <cellStyle name="Normal 2 2 7 4" xfId="859"/>
    <cellStyle name="Normal 2 2 7 4 2" xfId="1804"/>
    <cellStyle name="Normal 2 2 7 5" xfId="1051"/>
    <cellStyle name="Normal 2 2 7 6" xfId="1224"/>
    <cellStyle name="Normal 2 2 7 7" xfId="1359"/>
    <cellStyle name="Normal 2 2 7 8" xfId="1479"/>
    <cellStyle name="Normal 2 2 7 9" xfId="1801"/>
    <cellStyle name="Normal 2 2 8" xfId="285"/>
    <cellStyle name="Normal 2 2 8 2" xfId="444"/>
    <cellStyle name="Normal 2 2 8 2 2" xfId="1806"/>
    <cellStyle name="Normal 2 2 8 3" xfId="656"/>
    <cellStyle name="Normal 2 2 8 3 2" xfId="1807"/>
    <cellStyle name="Normal 2 2 8 4" xfId="860"/>
    <cellStyle name="Normal 2 2 8 4 2" xfId="1808"/>
    <cellStyle name="Normal 2 2 8 5" xfId="1052"/>
    <cellStyle name="Normal 2 2 8 6" xfId="1225"/>
    <cellStyle name="Normal 2 2 8 7" xfId="1360"/>
    <cellStyle name="Normal 2 2 8 8" xfId="1480"/>
    <cellStyle name="Normal 2 2 8 9" xfId="1805"/>
    <cellStyle name="Normal 2 2 9" xfId="286"/>
    <cellStyle name="Normal 2 2 9 2" xfId="445"/>
    <cellStyle name="Normal 2 2 9 2 2" xfId="1810"/>
    <cellStyle name="Normal 2 2 9 3" xfId="657"/>
    <cellStyle name="Normal 2 2 9 3 2" xfId="1811"/>
    <cellStyle name="Normal 2 2 9 4" xfId="861"/>
    <cellStyle name="Normal 2 2 9 4 2" xfId="1812"/>
    <cellStyle name="Normal 2 2 9 5" xfId="1053"/>
    <cellStyle name="Normal 2 2 9 6" xfId="1226"/>
    <cellStyle name="Normal 2 2 9 7" xfId="1361"/>
    <cellStyle name="Normal 2 2 9 8" xfId="1481"/>
    <cellStyle name="Normal 2 2 9 9" xfId="1809"/>
    <cellStyle name="Normal 2 2_Ark2" xfId="1054"/>
    <cellStyle name="Normal 2 20" xfId="385"/>
    <cellStyle name="Normal 2 21" xfId="374"/>
    <cellStyle name="Normal 2 22" xfId="388"/>
    <cellStyle name="Normal 2 23" xfId="389"/>
    <cellStyle name="Normal 2 24" xfId="390"/>
    <cellStyle name="Normal 2 25" xfId="391"/>
    <cellStyle name="Normal 2 26" xfId="392"/>
    <cellStyle name="Normal 2 27" xfId="393"/>
    <cellStyle name="Normal 2 28" xfId="394"/>
    <cellStyle name="Normal 2 29" xfId="395"/>
    <cellStyle name="Normal 2 3" xfId="45"/>
    <cellStyle name="Normal 2 3 2" xfId="287"/>
    <cellStyle name="Normal 2 3_Betalingsinfrastruktur" xfId="288"/>
    <cellStyle name="Normal 2 30" xfId="409"/>
    <cellStyle name="Normal 2 31" xfId="399"/>
    <cellStyle name="Normal 2 32" xfId="398"/>
    <cellStyle name="Normal 2 33" xfId="400"/>
    <cellStyle name="Normal 2 34" xfId="397"/>
    <cellStyle name="Normal 2 35" xfId="514"/>
    <cellStyle name="Normal 2 36" xfId="572"/>
    <cellStyle name="Normal 2 37" xfId="574"/>
    <cellStyle name="Normal 2 38" xfId="571"/>
    <cellStyle name="Normal 2 39" xfId="573"/>
    <cellStyle name="Normal 2 4" xfId="53"/>
    <cellStyle name="Normal 2 4 2" xfId="99"/>
    <cellStyle name="Normal 2 4 3" xfId="59"/>
    <cellStyle name="Normal 2 4 3 10" xfId="802"/>
    <cellStyle name="Normal 2 4 3 11" xfId="1814"/>
    <cellStyle name="Normal 2 4 3 2" xfId="134"/>
    <cellStyle name="Normal 2 4 3 2 10" xfId="952"/>
    <cellStyle name="Normal 2 4 3 2 11" xfId="1815"/>
    <cellStyle name="Normal 2 4 3 2 2" xfId="163"/>
    <cellStyle name="Normal 2 4 3 2 2 10" xfId="1362"/>
    <cellStyle name="Normal 2 4 3 2 2 11" xfId="1482"/>
    <cellStyle name="Normal 2 4 3 2 2 12" xfId="1816"/>
    <cellStyle name="Normal 2 4 3 2 2 2" xfId="292"/>
    <cellStyle name="Normal 2 4 3 2 2 2 2" xfId="447"/>
    <cellStyle name="Normal 2 4 3 2 2 2 2 2" xfId="1818"/>
    <cellStyle name="Normal 2 4 3 2 2 2 3" xfId="659"/>
    <cellStyle name="Normal 2 4 3 2 2 2 3 2" xfId="1819"/>
    <cellStyle name="Normal 2 4 3 2 2 2 4" xfId="865"/>
    <cellStyle name="Normal 2 4 3 2 2 2 4 2" xfId="1820"/>
    <cellStyle name="Normal 2 4 3 2 2 2 5" xfId="1056"/>
    <cellStyle name="Normal 2 4 3 2 2 2 6" xfId="1228"/>
    <cellStyle name="Normal 2 4 3 2 2 2 7" xfId="1363"/>
    <cellStyle name="Normal 2 4 3 2 2 2 8" xfId="1483"/>
    <cellStyle name="Normal 2 4 3 2 2 2 9" xfId="1817"/>
    <cellStyle name="Normal 2 4 3 2 2 3" xfId="291"/>
    <cellStyle name="Normal 2 4 3 2 2 3 2" xfId="660"/>
    <cellStyle name="Normal 2 4 3 2 2 3 2 2" xfId="1822"/>
    <cellStyle name="Normal 2 4 3 2 2 3 3" xfId="1821"/>
    <cellStyle name="Normal 2 4 3 2 2 4" xfId="446"/>
    <cellStyle name="Normal 2 4 3 2 2 4 2" xfId="1823"/>
    <cellStyle name="Normal 2 4 3 2 2 5" xfId="543"/>
    <cellStyle name="Normal 2 4 3 2 2 5 2" xfId="1824"/>
    <cellStyle name="Normal 2 4 3 2 2 6" xfId="658"/>
    <cellStyle name="Normal 2 4 3 2 2 6 2" xfId="1825"/>
    <cellStyle name="Normal 2 4 3 2 2 7" xfId="864"/>
    <cellStyle name="Normal 2 4 3 2 2 7 2" xfId="1826"/>
    <cellStyle name="Normal 2 4 3 2 2 8" xfId="1055"/>
    <cellStyle name="Normal 2 4 3 2 2 9" xfId="1227"/>
    <cellStyle name="Normal 2 4 3 2 2_Betalingsinfrastruktur" xfId="661"/>
    <cellStyle name="Normal 2 4 3 2 3" xfId="293"/>
    <cellStyle name="Normal 2 4 3 2 3 2" xfId="448"/>
    <cellStyle name="Normal 2 4 3 2 3 2 2" xfId="1828"/>
    <cellStyle name="Normal 2 4 3 2 3 3" xfId="662"/>
    <cellStyle name="Normal 2 4 3 2 3 3 2" xfId="1829"/>
    <cellStyle name="Normal 2 4 3 2 3 4" xfId="866"/>
    <cellStyle name="Normal 2 4 3 2 3 4 2" xfId="1830"/>
    <cellStyle name="Normal 2 4 3 2 3 5" xfId="1057"/>
    <cellStyle name="Normal 2 4 3 2 3 6" xfId="1229"/>
    <cellStyle name="Normal 2 4 3 2 3 7" xfId="1364"/>
    <cellStyle name="Normal 2 4 3 2 3 8" xfId="1484"/>
    <cellStyle name="Normal 2 4 3 2 3 9" xfId="1827"/>
    <cellStyle name="Normal 2 4 3 2 4" xfId="294"/>
    <cellStyle name="Normal 2 4 3 2 4 2" xfId="449"/>
    <cellStyle name="Normal 2 4 3 2 4 2 2" xfId="1832"/>
    <cellStyle name="Normal 2 4 3 2 4 3" xfId="663"/>
    <cellStyle name="Normal 2 4 3 2 4 3 2" xfId="1833"/>
    <cellStyle name="Normal 2 4 3 2 4 4" xfId="867"/>
    <cellStyle name="Normal 2 4 3 2 4 4 2" xfId="1834"/>
    <cellStyle name="Normal 2 4 3 2 4 5" xfId="1058"/>
    <cellStyle name="Normal 2 4 3 2 4 6" xfId="1230"/>
    <cellStyle name="Normal 2 4 3 2 4 7" xfId="1365"/>
    <cellStyle name="Normal 2 4 3 2 4 8" xfId="1485"/>
    <cellStyle name="Normal 2 4 3 2 4 9" xfId="1831"/>
    <cellStyle name="Normal 2 4 3 2 5" xfId="290"/>
    <cellStyle name="Normal 2 4 3 2 5 2" xfId="664"/>
    <cellStyle name="Normal 2 4 3 2 5 2 2" xfId="1835"/>
    <cellStyle name="Normal 2 4 3 2 6" xfId="542"/>
    <cellStyle name="Normal 2 4 3 2 6 2" xfId="1836"/>
    <cellStyle name="Normal 2 4 3 2 7" xfId="863"/>
    <cellStyle name="Normal 2 4 3 2 8" xfId="951"/>
    <cellStyle name="Normal 2 4 3 2 9" xfId="803"/>
    <cellStyle name="Normal 2 4 3 2_Betalingsinfrastruktur" xfId="665"/>
    <cellStyle name="Normal 2 4 3 3" xfId="151"/>
    <cellStyle name="Normal 2 4 3 3 10" xfId="1366"/>
    <cellStyle name="Normal 2 4 3 3 11" xfId="1486"/>
    <cellStyle name="Normal 2 4 3 3 12" xfId="1837"/>
    <cellStyle name="Normal 2 4 3 3 2" xfId="296"/>
    <cellStyle name="Normal 2 4 3 3 2 2" xfId="451"/>
    <cellStyle name="Normal 2 4 3 3 2 2 2" xfId="1839"/>
    <cellStyle name="Normal 2 4 3 3 2 3" xfId="667"/>
    <cellStyle name="Normal 2 4 3 3 2 3 2" xfId="1840"/>
    <cellStyle name="Normal 2 4 3 3 2 4" xfId="869"/>
    <cellStyle name="Normal 2 4 3 3 2 4 2" xfId="1841"/>
    <cellStyle name="Normal 2 4 3 3 2 5" xfId="1060"/>
    <cellStyle name="Normal 2 4 3 3 2 6" xfId="1232"/>
    <cellStyle name="Normal 2 4 3 3 2 7" xfId="1367"/>
    <cellStyle name="Normal 2 4 3 3 2 8" xfId="1487"/>
    <cellStyle name="Normal 2 4 3 3 2 9" xfId="1838"/>
    <cellStyle name="Normal 2 4 3 3 3" xfId="295"/>
    <cellStyle name="Normal 2 4 3 3 3 2" xfId="668"/>
    <cellStyle name="Normal 2 4 3 3 3 2 2" xfId="1843"/>
    <cellStyle name="Normal 2 4 3 3 3 3" xfId="1842"/>
    <cellStyle name="Normal 2 4 3 3 4" xfId="450"/>
    <cellStyle name="Normal 2 4 3 3 4 2" xfId="1844"/>
    <cellStyle name="Normal 2 4 3 3 5" xfId="544"/>
    <cellStyle name="Normal 2 4 3 3 5 2" xfId="1845"/>
    <cellStyle name="Normal 2 4 3 3 6" xfId="666"/>
    <cellStyle name="Normal 2 4 3 3 6 2" xfId="1846"/>
    <cellStyle name="Normal 2 4 3 3 7" xfId="868"/>
    <cellStyle name="Normal 2 4 3 3 7 2" xfId="1847"/>
    <cellStyle name="Normal 2 4 3 3 8" xfId="1059"/>
    <cellStyle name="Normal 2 4 3 3 9" xfId="1231"/>
    <cellStyle name="Normal 2 4 3 3_Betalingsinfrastruktur" xfId="669"/>
    <cellStyle name="Normal 2 4 3 4" xfId="297"/>
    <cellStyle name="Normal 2 4 3 4 2" xfId="452"/>
    <cellStyle name="Normal 2 4 3 4 2 2" xfId="1849"/>
    <cellStyle name="Normal 2 4 3 4 3" xfId="670"/>
    <cellStyle name="Normal 2 4 3 4 3 2" xfId="1850"/>
    <cellStyle name="Normal 2 4 3 4 4" xfId="870"/>
    <cellStyle name="Normal 2 4 3 4 4 2" xfId="1851"/>
    <cellStyle name="Normal 2 4 3 4 5" xfId="1061"/>
    <cellStyle name="Normal 2 4 3 4 6" xfId="1233"/>
    <cellStyle name="Normal 2 4 3 4 7" xfId="1368"/>
    <cellStyle name="Normal 2 4 3 4 8" xfId="1488"/>
    <cellStyle name="Normal 2 4 3 4 9" xfId="1848"/>
    <cellStyle name="Normal 2 4 3 5" xfId="298"/>
    <cellStyle name="Normal 2 4 3 5 2" xfId="453"/>
    <cellStyle name="Normal 2 4 3 5 2 2" xfId="1853"/>
    <cellStyle name="Normal 2 4 3 5 3" xfId="671"/>
    <cellStyle name="Normal 2 4 3 5 3 2" xfId="1854"/>
    <cellStyle name="Normal 2 4 3 5 4" xfId="871"/>
    <cellStyle name="Normal 2 4 3 5 4 2" xfId="1855"/>
    <cellStyle name="Normal 2 4 3 5 5" xfId="1062"/>
    <cellStyle name="Normal 2 4 3 5 6" xfId="1234"/>
    <cellStyle name="Normal 2 4 3 5 7" xfId="1369"/>
    <cellStyle name="Normal 2 4 3 5 8" xfId="1489"/>
    <cellStyle name="Normal 2 4 3 5 9" xfId="1852"/>
    <cellStyle name="Normal 2 4 3 6" xfId="289"/>
    <cellStyle name="Normal 2 4 3 6 2" xfId="672"/>
    <cellStyle name="Normal 2 4 3 6 2 2" xfId="1856"/>
    <cellStyle name="Normal 2 4 3 7" xfId="541"/>
    <cellStyle name="Normal 2 4 3 7 2" xfId="1857"/>
    <cellStyle name="Normal 2 4 3 8" xfId="862"/>
    <cellStyle name="Normal 2 4 3 9" xfId="950"/>
    <cellStyle name="Normal 2 4 3_Betalingsinfrastruktur" xfId="673"/>
    <cellStyle name="Normal 2 4 4" xfId="128"/>
    <cellStyle name="Normal 2 4 4 10" xfId="954"/>
    <cellStyle name="Normal 2 4 4 11" xfId="1858"/>
    <cellStyle name="Normal 2 4 4 2" xfId="157"/>
    <cellStyle name="Normal 2 4 4 2 10" xfId="1370"/>
    <cellStyle name="Normal 2 4 4 2 11" xfId="1490"/>
    <cellStyle name="Normal 2 4 4 2 12" xfId="1859"/>
    <cellStyle name="Normal 2 4 4 2 2" xfId="301"/>
    <cellStyle name="Normal 2 4 4 2 2 2" xfId="455"/>
    <cellStyle name="Normal 2 4 4 2 2 2 2" xfId="1861"/>
    <cellStyle name="Normal 2 4 4 2 2 3" xfId="675"/>
    <cellStyle name="Normal 2 4 4 2 2 3 2" xfId="1862"/>
    <cellStyle name="Normal 2 4 4 2 2 4" xfId="874"/>
    <cellStyle name="Normal 2 4 4 2 2 4 2" xfId="1863"/>
    <cellStyle name="Normal 2 4 4 2 2 5" xfId="1064"/>
    <cellStyle name="Normal 2 4 4 2 2 6" xfId="1236"/>
    <cellStyle name="Normal 2 4 4 2 2 7" xfId="1371"/>
    <cellStyle name="Normal 2 4 4 2 2 8" xfId="1491"/>
    <cellStyle name="Normal 2 4 4 2 2 9" xfId="1860"/>
    <cellStyle name="Normal 2 4 4 2 3" xfId="300"/>
    <cellStyle name="Normal 2 4 4 2 3 2" xfId="676"/>
    <cellStyle name="Normal 2 4 4 2 3 2 2" xfId="1865"/>
    <cellStyle name="Normal 2 4 4 2 3 3" xfId="1864"/>
    <cellStyle name="Normal 2 4 4 2 4" xfId="454"/>
    <cellStyle name="Normal 2 4 4 2 4 2" xfId="1866"/>
    <cellStyle name="Normal 2 4 4 2 5" xfId="546"/>
    <cellStyle name="Normal 2 4 4 2 5 2" xfId="1867"/>
    <cellStyle name="Normal 2 4 4 2 6" xfId="674"/>
    <cellStyle name="Normal 2 4 4 2 6 2" xfId="1868"/>
    <cellStyle name="Normal 2 4 4 2 7" xfId="873"/>
    <cellStyle name="Normal 2 4 4 2 7 2" xfId="1869"/>
    <cellStyle name="Normal 2 4 4 2 8" xfId="1063"/>
    <cellStyle name="Normal 2 4 4 2 9" xfId="1235"/>
    <cellStyle name="Normal 2 4 4 2_Betalingsinfrastruktur" xfId="677"/>
    <cellStyle name="Normal 2 4 4 3" xfId="302"/>
    <cellStyle name="Normal 2 4 4 3 2" xfId="456"/>
    <cellStyle name="Normal 2 4 4 3 2 2" xfId="1871"/>
    <cellStyle name="Normal 2 4 4 3 3" xfId="678"/>
    <cellStyle name="Normal 2 4 4 3 3 2" xfId="1872"/>
    <cellStyle name="Normal 2 4 4 3 4" xfId="875"/>
    <cellStyle name="Normal 2 4 4 3 4 2" xfId="1873"/>
    <cellStyle name="Normal 2 4 4 3 5" xfId="1065"/>
    <cellStyle name="Normal 2 4 4 3 6" xfId="1237"/>
    <cellStyle name="Normal 2 4 4 3 7" xfId="1372"/>
    <cellStyle name="Normal 2 4 4 3 8" xfId="1492"/>
    <cellStyle name="Normal 2 4 4 3 9" xfId="1870"/>
    <cellStyle name="Normal 2 4 4 4" xfId="303"/>
    <cellStyle name="Normal 2 4 4 4 2" xfId="457"/>
    <cellStyle name="Normal 2 4 4 4 2 2" xfId="1875"/>
    <cellStyle name="Normal 2 4 4 4 3" xfId="679"/>
    <cellStyle name="Normal 2 4 4 4 3 2" xfId="1876"/>
    <cellStyle name="Normal 2 4 4 4 4" xfId="876"/>
    <cellStyle name="Normal 2 4 4 4 4 2" xfId="1877"/>
    <cellStyle name="Normal 2 4 4 4 5" xfId="1066"/>
    <cellStyle name="Normal 2 4 4 4 6" xfId="1238"/>
    <cellStyle name="Normal 2 4 4 4 7" xfId="1373"/>
    <cellStyle name="Normal 2 4 4 4 8" xfId="1493"/>
    <cellStyle name="Normal 2 4 4 4 9" xfId="1874"/>
    <cellStyle name="Normal 2 4 4 5" xfId="299"/>
    <cellStyle name="Normal 2 4 4 5 2" xfId="680"/>
    <cellStyle name="Normal 2 4 4 5 2 2" xfId="1878"/>
    <cellStyle name="Normal 2 4 4 6" xfId="545"/>
    <cellStyle name="Normal 2 4 4 6 2" xfId="1879"/>
    <cellStyle name="Normal 2 4 4 7" xfId="872"/>
    <cellStyle name="Normal 2 4 4 8" xfId="953"/>
    <cellStyle name="Normal 2 4 4 9" xfId="804"/>
    <cellStyle name="Normal 2 4 4_Betalingsinfrastruktur" xfId="681"/>
    <cellStyle name="Normal 2 4 5" xfId="145"/>
    <cellStyle name="Normal 2 4 5 10" xfId="1374"/>
    <cellStyle name="Normal 2 4 5 11" xfId="1494"/>
    <cellStyle name="Normal 2 4 5 12" xfId="1880"/>
    <cellStyle name="Normal 2 4 5 2" xfId="305"/>
    <cellStyle name="Normal 2 4 5 2 2" xfId="459"/>
    <cellStyle name="Normal 2 4 5 2 2 2" xfId="1882"/>
    <cellStyle name="Normal 2 4 5 2 3" xfId="683"/>
    <cellStyle name="Normal 2 4 5 2 3 2" xfId="1883"/>
    <cellStyle name="Normal 2 4 5 2 4" xfId="878"/>
    <cellStyle name="Normal 2 4 5 2 4 2" xfId="1884"/>
    <cellStyle name="Normal 2 4 5 2 5" xfId="1068"/>
    <cellStyle name="Normal 2 4 5 2 6" xfId="1240"/>
    <cellStyle name="Normal 2 4 5 2 7" xfId="1375"/>
    <cellStyle name="Normal 2 4 5 2 8" xfId="1495"/>
    <cellStyle name="Normal 2 4 5 2 9" xfId="1881"/>
    <cellStyle name="Normal 2 4 5 3" xfId="304"/>
    <cellStyle name="Normal 2 4 5 3 2" xfId="684"/>
    <cellStyle name="Normal 2 4 5 3 2 2" xfId="1886"/>
    <cellStyle name="Normal 2 4 5 3 3" xfId="1885"/>
    <cellStyle name="Normal 2 4 5 4" xfId="458"/>
    <cellStyle name="Normal 2 4 5 4 2" xfId="1887"/>
    <cellStyle name="Normal 2 4 5 5" xfId="547"/>
    <cellStyle name="Normal 2 4 5 5 2" xfId="1888"/>
    <cellStyle name="Normal 2 4 5 6" xfId="682"/>
    <cellStyle name="Normal 2 4 5 6 2" xfId="1889"/>
    <cellStyle name="Normal 2 4 5 7" xfId="877"/>
    <cellStyle name="Normal 2 4 5 7 2" xfId="1890"/>
    <cellStyle name="Normal 2 4 5 8" xfId="1067"/>
    <cellStyle name="Normal 2 4 5 9" xfId="1239"/>
    <cellStyle name="Normal 2 4 5_Betalingsinfrastruktur" xfId="685"/>
    <cellStyle name="Normal 2 4 6" xfId="306"/>
    <cellStyle name="Normal 2 4 6 2" xfId="460"/>
    <cellStyle name="Normal 2 4 6 2 2" xfId="1892"/>
    <cellStyle name="Normal 2 4 6 3" xfId="686"/>
    <cellStyle name="Normal 2 4 6 3 2" xfId="1893"/>
    <cellStyle name="Normal 2 4 6 4" xfId="879"/>
    <cellStyle name="Normal 2 4 6 4 2" xfId="1894"/>
    <cellStyle name="Normal 2 4 6 5" xfId="1069"/>
    <cellStyle name="Normal 2 4 6 6" xfId="1241"/>
    <cellStyle name="Normal 2 4 6 7" xfId="1376"/>
    <cellStyle name="Normal 2 4 6 8" xfId="1496"/>
    <cellStyle name="Normal 2 4 6 9" xfId="1891"/>
    <cellStyle name="Normal 2 4 7" xfId="307"/>
    <cellStyle name="Normal 2 4 7 2" xfId="461"/>
    <cellStyle name="Normal 2 4 7 2 2" xfId="1896"/>
    <cellStyle name="Normal 2 4 7 3" xfId="687"/>
    <cellStyle name="Normal 2 4 7 3 2" xfId="1897"/>
    <cellStyle name="Normal 2 4 7 4" xfId="880"/>
    <cellStyle name="Normal 2 4 7 4 2" xfId="1898"/>
    <cellStyle name="Normal 2 4 7 5" xfId="1070"/>
    <cellStyle name="Normal 2 4 7 6" xfId="1242"/>
    <cellStyle name="Normal 2 4 7 7" xfId="1377"/>
    <cellStyle name="Normal 2 4 7 8" xfId="1497"/>
    <cellStyle name="Normal 2 4 7 9" xfId="1895"/>
    <cellStyle name="Normal 2 4 8" xfId="540"/>
    <cellStyle name="Normal 2 4 8 2" xfId="688"/>
    <cellStyle name="Normal 2 4 8 2 2" xfId="1900"/>
    <cellStyle name="Normal 2 4 8 3" xfId="1899"/>
    <cellStyle name="Normal 2 4 9" xfId="1813"/>
    <cellStyle name="Normal 2 4_Ark2" xfId="1071"/>
    <cellStyle name="Normal 2 40" xfId="590"/>
    <cellStyle name="Normal 2 41" xfId="818"/>
    <cellStyle name="Normal 2 42" xfId="796"/>
    <cellStyle name="Normal 2 43" xfId="790"/>
    <cellStyle name="Normal 2 44" xfId="797"/>
    <cellStyle name="Normal 2 45" xfId="1015"/>
    <cellStyle name="Normal 2 46" xfId="979"/>
    <cellStyle name="Normal 2 47" xfId="1141"/>
    <cellStyle name="Normal 2 48" xfId="981"/>
    <cellStyle name="Normal 2 49" xfId="1142"/>
    <cellStyle name="Normal 2 5" xfId="56"/>
    <cellStyle name="Normal 2 5 10" xfId="805"/>
    <cellStyle name="Normal 2 5 11" xfId="1901"/>
    <cellStyle name="Normal 2 5 2" xfId="131"/>
    <cellStyle name="Normal 2 5 2 10" xfId="958"/>
    <cellStyle name="Normal 2 5 2 11" xfId="1902"/>
    <cellStyle name="Normal 2 5 2 2" xfId="160"/>
    <cellStyle name="Normal 2 5 2 2 10" xfId="1378"/>
    <cellStyle name="Normal 2 5 2 2 11" xfId="1498"/>
    <cellStyle name="Normal 2 5 2 2 12" xfId="1903"/>
    <cellStyle name="Normal 2 5 2 2 2" xfId="311"/>
    <cellStyle name="Normal 2 5 2 2 2 2" xfId="463"/>
    <cellStyle name="Normal 2 5 2 2 2 2 2" xfId="1905"/>
    <cellStyle name="Normal 2 5 2 2 2 3" xfId="690"/>
    <cellStyle name="Normal 2 5 2 2 2 3 2" xfId="1906"/>
    <cellStyle name="Normal 2 5 2 2 2 4" xfId="884"/>
    <cellStyle name="Normal 2 5 2 2 2 4 2" xfId="1907"/>
    <cellStyle name="Normal 2 5 2 2 2 5" xfId="1073"/>
    <cellStyle name="Normal 2 5 2 2 2 6" xfId="1244"/>
    <cellStyle name="Normal 2 5 2 2 2 7" xfId="1379"/>
    <cellStyle name="Normal 2 5 2 2 2 8" xfId="1499"/>
    <cellStyle name="Normal 2 5 2 2 2 9" xfId="1904"/>
    <cellStyle name="Normal 2 5 2 2 3" xfId="310"/>
    <cellStyle name="Normal 2 5 2 2 3 2" xfId="691"/>
    <cellStyle name="Normal 2 5 2 2 3 2 2" xfId="1909"/>
    <cellStyle name="Normal 2 5 2 2 3 3" xfId="1908"/>
    <cellStyle name="Normal 2 5 2 2 4" xfId="462"/>
    <cellStyle name="Normal 2 5 2 2 4 2" xfId="1910"/>
    <cellStyle name="Normal 2 5 2 2 5" xfId="550"/>
    <cellStyle name="Normal 2 5 2 2 5 2" xfId="1911"/>
    <cellStyle name="Normal 2 5 2 2 6" xfId="689"/>
    <cellStyle name="Normal 2 5 2 2 6 2" xfId="1912"/>
    <cellStyle name="Normal 2 5 2 2 7" xfId="883"/>
    <cellStyle name="Normal 2 5 2 2 7 2" xfId="1913"/>
    <cellStyle name="Normal 2 5 2 2 8" xfId="1072"/>
    <cellStyle name="Normal 2 5 2 2 9" xfId="1243"/>
    <cellStyle name="Normal 2 5 2 2_Betalingsinfrastruktur" xfId="692"/>
    <cellStyle name="Normal 2 5 2 3" xfId="312"/>
    <cellStyle name="Normal 2 5 2 3 2" xfId="464"/>
    <cellStyle name="Normal 2 5 2 3 2 2" xfId="1915"/>
    <cellStyle name="Normal 2 5 2 3 3" xfId="693"/>
    <cellStyle name="Normal 2 5 2 3 3 2" xfId="1916"/>
    <cellStyle name="Normal 2 5 2 3 4" xfId="885"/>
    <cellStyle name="Normal 2 5 2 3 4 2" xfId="1917"/>
    <cellStyle name="Normal 2 5 2 3 5" xfId="1074"/>
    <cellStyle name="Normal 2 5 2 3 6" xfId="1245"/>
    <cellStyle name="Normal 2 5 2 3 7" xfId="1380"/>
    <cellStyle name="Normal 2 5 2 3 8" xfId="1500"/>
    <cellStyle name="Normal 2 5 2 3 9" xfId="1914"/>
    <cellStyle name="Normal 2 5 2 4" xfId="313"/>
    <cellStyle name="Normal 2 5 2 4 2" xfId="465"/>
    <cellStyle name="Normal 2 5 2 4 2 2" xfId="1919"/>
    <cellStyle name="Normal 2 5 2 4 3" xfId="694"/>
    <cellStyle name="Normal 2 5 2 4 3 2" xfId="1920"/>
    <cellStyle name="Normal 2 5 2 4 4" xfId="886"/>
    <cellStyle name="Normal 2 5 2 4 4 2" xfId="1921"/>
    <cellStyle name="Normal 2 5 2 4 5" xfId="1075"/>
    <cellStyle name="Normal 2 5 2 4 6" xfId="1246"/>
    <cellStyle name="Normal 2 5 2 4 7" xfId="1381"/>
    <cellStyle name="Normal 2 5 2 4 8" xfId="1501"/>
    <cellStyle name="Normal 2 5 2 4 9" xfId="1918"/>
    <cellStyle name="Normal 2 5 2 5" xfId="309"/>
    <cellStyle name="Normal 2 5 2 5 2" xfId="695"/>
    <cellStyle name="Normal 2 5 2 5 2 2" xfId="1922"/>
    <cellStyle name="Normal 2 5 2 6" xfId="549"/>
    <cellStyle name="Normal 2 5 2 6 2" xfId="1923"/>
    <cellStyle name="Normal 2 5 2 7" xfId="882"/>
    <cellStyle name="Normal 2 5 2 8" xfId="956"/>
    <cellStyle name="Normal 2 5 2 9" xfId="806"/>
    <cellStyle name="Normal 2 5 2_Betalingsinfrastruktur" xfId="696"/>
    <cellStyle name="Normal 2 5 3" xfId="148"/>
    <cellStyle name="Normal 2 5 3 10" xfId="1382"/>
    <cellStyle name="Normal 2 5 3 11" xfId="1502"/>
    <cellStyle name="Normal 2 5 3 12" xfId="1924"/>
    <cellStyle name="Normal 2 5 3 2" xfId="315"/>
    <cellStyle name="Normal 2 5 3 2 2" xfId="467"/>
    <cellStyle name="Normal 2 5 3 2 2 2" xfId="1926"/>
    <cellStyle name="Normal 2 5 3 2 3" xfId="698"/>
    <cellStyle name="Normal 2 5 3 2 3 2" xfId="1927"/>
    <cellStyle name="Normal 2 5 3 2 4" xfId="888"/>
    <cellStyle name="Normal 2 5 3 2 4 2" xfId="1928"/>
    <cellStyle name="Normal 2 5 3 2 5" xfId="1077"/>
    <cellStyle name="Normal 2 5 3 2 6" xfId="1248"/>
    <cellStyle name="Normal 2 5 3 2 7" xfId="1383"/>
    <cellStyle name="Normal 2 5 3 2 8" xfId="1503"/>
    <cellStyle name="Normal 2 5 3 2 9" xfId="1925"/>
    <cellStyle name="Normal 2 5 3 3" xfId="314"/>
    <cellStyle name="Normal 2 5 3 3 2" xfId="699"/>
    <cellStyle name="Normal 2 5 3 3 2 2" xfId="1930"/>
    <cellStyle name="Normal 2 5 3 3 3" xfId="1929"/>
    <cellStyle name="Normal 2 5 3 4" xfId="466"/>
    <cellStyle name="Normal 2 5 3 4 2" xfId="1931"/>
    <cellStyle name="Normal 2 5 3 5" xfId="551"/>
    <cellStyle name="Normal 2 5 3 5 2" xfId="1932"/>
    <cellStyle name="Normal 2 5 3 6" xfId="697"/>
    <cellStyle name="Normal 2 5 3 6 2" xfId="1933"/>
    <cellStyle name="Normal 2 5 3 7" xfId="887"/>
    <cellStyle name="Normal 2 5 3 7 2" xfId="1934"/>
    <cellStyle name="Normal 2 5 3 8" xfId="1076"/>
    <cellStyle name="Normal 2 5 3 9" xfId="1247"/>
    <cellStyle name="Normal 2 5 3_Betalingsinfrastruktur" xfId="700"/>
    <cellStyle name="Normal 2 5 4" xfId="316"/>
    <cellStyle name="Normal 2 5 4 2" xfId="468"/>
    <cellStyle name="Normal 2 5 4 2 2" xfId="1936"/>
    <cellStyle name="Normal 2 5 4 3" xfId="701"/>
    <cellStyle name="Normal 2 5 4 3 2" xfId="1937"/>
    <cellStyle name="Normal 2 5 4 4" xfId="889"/>
    <cellStyle name="Normal 2 5 4 4 2" xfId="1938"/>
    <cellStyle name="Normal 2 5 4 5" xfId="1078"/>
    <cellStyle name="Normal 2 5 4 6" xfId="1249"/>
    <cellStyle name="Normal 2 5 4 7" xfId="1384"/>
    <cellStyle name="Normal 2 5 4 8" xfId="1504"/>
    <cellStyle name="Normal 2 5 4 9" xfId="1935"/>
    <cellStyle name="Normal 2 5 5" xfId="317"/>
    <cellStyle name="Normal 2 5 5 2" xfId="469"/>
    <cellStyle name="Normal 2 5 5 2 2" xfId="1940"/>
    <cellStyle name="Normal 2 5 5 3" xfId="702"/>
    <cellStyle name="Normal 2 5 5 3 2" xfId="1941"/>
    <cellStyle name="Normal 2 5 5 4" xfId="890"/>
    <cellStyle name="Normal 2 5 5 4 2" xfId="1942"/>
    <cellStyle name="Normal 2 5 5 5" xfId="1079"/>
    <cellStyle name="Normal 2 5 5 6" xfId="1250"/>
    <cellStyle name="Normal 2 5 5 7" xfId="1385"/>
    <cellStyle name="Normal 2 5 5 8" xfId="1505"/>
    <cellStyle name="Normal 2 5 5 9" xfId="1939"/>
    <cellStyle name="Normal 2 5 6" xfId="308"/>
    <cellStyle name="Normal 2 5 6 2" xfId="703"/>
    <cellStyle name="Normal 2 5 6 2 2" xfId="1943"/>
    <cellStyle name="Normal 2 5 7" xfId="548"/>
    <cellStyle name="Normal 2 5 7 2" xfId="1944"/>
    <cellStyle name="Normal 2 5 8" xfId="881"/>
    <cellStyle name="Normal 2 5 9" xfId="955"/>
    <cellStyle name="Normal 2 5_Betalingsinfrastruktur" xfId="704"/>
    <cellStyle name="Normal 2 50" xfId="978"/>
    <cellStyle name="Normal 2 51" xfId="1150"/>
    <cellStyle name="Normal 2 52" xfId="977"/>
    <cellStyle name="Normal 2 53" xfId="1144"/>
    <cellStyle name="Normal 2 54" xfId="980"/>
    <cellStyle name="Normal 2 55" xfId="1145"/>
    <cellStyle name="Normal 2 56" xfId="982"/>
    <cellStyle name="Normal 2 57" xfId="1152"/>
    <cellStyle name="Normal 2 58" xfId="1123"/>
    <cellStyle name="Normal 2 59" xfId="1146"/>
    <cellStyle name="Normal 2 6" xfId="122"/>
    <cellStyle name="Normal 2 6 10" xfId="959"/>
    <cellStyle name="Normal 2 6 11" xfId="1945"/>
    <cellStyle name="Normal 2 6 2" xfId="154"/>
    <cellStyle name="Normal 2 6 2 10" xfId="1386"/>
    <cellStyle name="Normal 2 6 2 11" xfId="1506"/>
    <cellStyle name="Normal 2 6 2 12" xfId="1946"/>
    <cellStyle name="Normal 2 6 2 2" xfId="320"/>
    <cellStyle name="Normal 2 6 2 2 2" xfId="471"/>
    <cellStyle name="Normal 2 6 2 2 2 2" xfId="1948"/>
    <cellStyle name="Normal 2 6 2 2 3" xfId="706"/>
    <cellStyle name="Normal 2 6 2 2 3 2" xfId="1949"/>
    <cellStyle name="Normal 2 6 2 2 4" xfId="893"/>
    <cellStyle name="Normal 2 6 2 2 4 2" xfId="1950"/>
    <cellStyle name="Normal 2 6 2 2 5" xfId="1081"/>
    <cellStyle name="Normal 2 6 2 2 6" xfId="1252"/>
    <cellStyle name="Normal 2 6 2 2 7" xfId="1387"/>
    <cellStyle name="Normal 2 6 2 2 8" xfId="1507"/>
    <cellStyle name="Normal 2 6 2 2 9" xfId="1947"/>
    <cellStyle name="Normal 2 6 2 3" xfId="319"/>
    <cellStyle name="Normal 2 6 2 3 2" xfId="707"/>
    <cellStyle name="Normal 2 6 2 3 2 2" xfId="1952"/>
    <cellStyle name="Normal 2 6 2 3 3" xfId="1951"/>
    <cellStyle name="Normal 2 6 2 4" xfId="470"/>
    <cellStyle name="Normal 2 6 2 4 2" xfId="1953"/>
    <cellStyle name="Normal 2 6 2 5" xfId="553"/>
    <cellStyle name="Normal 2 6 2 5 2" xfId="1954"/>
    <cellStyle name="Normal 2 6 2 6" xfId="705"/>
    <cellStyle name="Normal 2 6 2 6 2" xfId="1955"/>
    <cellStyle name="Normal 2 6 2 7" xfId="892"/>
    <cellStyle name="Normal 2 6 2 7 2" xfId="1956"/>
    <cellStyle name="Normal 2 6 2 8" xfId="1080"/>
    <cellStyle name="Normal 2 6 2 9" xfId="1251"/>
    <cellStyle name="Normal 2 6 2_Betalingsinfrastruktur" xfId="708"/>
    <cellStyle name="Normal 2 6 3" xfId="321"/>
    <cellStyle name="Normal 2 6 3 2" xfId="472"/>
    <cellStyle name="Normal 2 6 3 2 2" xfId="1958"/>
    <cellStyle name="Normal 2 6 3 3" xfId="709"/>
    <cellStyle name="Normal 2 6 3 3 2" xfId="1959"/>
    <cellStyle name="Normal 2 6 3 4" xfId="894"/>
    <cellStyle name="Normal 2 6 3 4 2" xfId="1960"/>
    <cellStyle name="Normal 2 6 3 5" xfId="1082"/>
    <cellStyle name="Normal 2 6 3 6" xfId="1253"/>
    <cellStyle name="Normal 2 6 3 7" xfId="1388"/>
    <cellStyle name="Normal 2 6 3 8" xfId="1508"/>
    <cellStyle name="Normal 2 6 3 9" xfId="1957"/>
    <cellStyle name="Normal 2 6 4" xfId="322"/>
    <cellStyle name="Normal 2 6 4 2" xfId="473"/>
    <cellStyle name="Normal 2 6 4 2 2" xfId="1962"/>
    <cellStyle name="Normal 2 6 4 3" xfId="710"/>
    <cellStyle name="Normal 2 6 4 3 2" xfId="1963"/>
    <cellStyle name="Normal 2 6 4 4" xfId="895"/>
    <cellStyle name="Normal 2 6 4 4 2" xfId="1964"/>
    <cellStyle name="Normal 2 6 4 5" xfId="1083"/>
    <cellStyle name="Normal 2 6 4 6" xfId="1254"/>
    <cellStyle name="Normal 2 6 4 7" xfId="1389"/>
    <cellStyle name="Normal 2 6 4 8" xfId="1509"/>
    <cellStyle name="Normal 2 6 4 9" xfId="1961"/>
    <cellStyle name="Normal 2 6 5" xfId="318"/>
    <cellStyle name="Normal 2 6 5 2" xfId="711"/>
    <cellStyle name="Normal 2 6 5 2 2" xfId="1965"/>
    <cellStyle name="Normal 2 6 6" xfId="552"/>
    <cellStyle name="Normal 2 6 6 2" xfId="1966"/>
    <cellStyle name="Normal 2 6 7" xfId="891"/>
    <cellStyle name="Normal 2 6 8" xfId="957"/>
    <cellStyle name="Normal 2 6 9" xfId="812"/>
    <cellStyle name="Normal 2 6_Betalingsinfrastruktur" xfId="712"/>
    <cellStyle name="Normal 2 60" xfId="1122"/>
    <cellStyle name="Normal 2 61" xfId="1151"/>
    <cellStyle name="Normal 2 62" xfId="1154"/>
    <cellStyle name="Normal 2 63" xfId="1153"/>
    <cellStyle name="Normal 2 64" xfId="1155"/>
    <cellStyle name="Normal 2 65" xfId="1140"/>
    <cellStyle name="Normal 2 66" xfId="1156"/>
    <cellStyle name="Normal 2 67" xfId="1138"/>
    <cellStyle name="Normal 2 68" xfId="983"/>
    <cellStyle name="Normal 2 69" xfId="1139"/>
    <cellStyle name="Normal 2 7" xfId="142"/>
    <cellStyle name="Normal 2 7 10" xfId="1390"/>
    <cellStyle name="Normal 2 7 11" xfId="1510"/>
    <cellStyle name="Normal 2 7 12" xfId="1967"/>
    <cellStyle name="Normal 2 7 2" xfId="324"/>
    <cellStyle name="Normal 2 7 2 2" xfId="475"/>
    <cellStyle name="Normal 2 7 2 2 2" xfId="1969"/>
    <cellStyle name="Normal 2 7 2 3" xfId="714"/>
    <cellStyle name="Normal 2 7 2 3 2" xfId="1970"/>
    <cellStyle name="Normal 2 7 2 4" xfId="897"/>
    <cellStyle name="Normal 2 7 2 4 2" xfId="1971"/>
    <cellStyle name="Normal 2 7 2 5" xfId="1085"/>
    <cellStyle name="Normal 2 7 2 6" xfId="1256"/>
    <cellStyle name="Normal 2 7 2 7" xfId="1391"/>
    <cellStyle name="Normal 2 7 2 8" xfId="1511"/>
    <cellStyle name="Normal 2 7 2 9" xfId="1968"/>
    <cellStyle name="Normal 2 7 3" xfId="323"/>
    <cellStyle name="Normal 2 7 3 2" xfId="715"/>
    <cellStyle name="Normal 2 7 3 2 2" xfId="1973"/>
    <cellStyle name="Normal 2 7 3 3" xfId="1972"/>
    <cellStyle name="Normal 2 7 4" xfId="474"/>
    <cellStyle name="Normal 2 7 4 2" xfId="1974"/>
    <cellStyle name="Normal 2 7 5" xfId="554"/>
    <cellStyle name="Normal 2 7 5 2" xfId="1975"/>
    <cellStyle name="Normal 2 7 6" xfId="713"/>
    <cellStyle name="Normal 2 7 6 2" xfId="1976"/>
    <cellStyle name="Normal 2 7 7" xfId="896"/>
    <cellStyle name="Normal 2 7 7 2" xfId="1977"/>
    <cellStyle name="Normal 2 7 8" xfId="1084"/>
    <cellStyle name="Normal 2 7 9" xfId="1255"/>
    <cellStyle name="Normal 2 7_Betalingsinfrastruktur" xfId="716"/>
    <cellStyle name="Normal 2 70" xfId="1157"/>
    <cellStyle name="Normal 2 71" xfId="1143"/>
    <cellStyle name="Normal 2 72" xfId="984"/>
    <cellStyle name="Normal 2 73" xfId="1134"/>
    <cellStyle name="Normal 2 74" xfId="991"/>
    <cellStyle name="Normal 2 75" xfId="1135"/>
    <cellStyle name="Normal 2 76" xfId="992"/>
    <cellStyle name="Normal 2 77" xfId="1136"/>
    <cellStyle name="Normal 2 78" xfId="993"/>
    <cellStyle name="Normal 2 79" xfId="1137"/>
    <cellStyle name="Normal 2 8" xfId="325"/>
    <cellStyle name="Normal 2 8 2" xfId="476"/>
    <cellStyle name="Normal 2 8 2 2" xfId="1979"/>
    <cellStyle name="Normal 2 8 3" xfId="717"/>
    <cellStyle name="Normal 2 8 3 2" xfId="1980"/>
    <cellStyle name="Normal 2 8 4" xfId="898"/>
    <cellStyle name="Normal 2 8 4 2" xfId="1981"/>
    <cellStyle name="Normal 2 8 5" xfId="1086"/>
    <cellStyle name="Normal 2 8 6" xfId="1257"/>
    <cellStyle name="Normal 2 8 7" xfId="1392"/>
    <cellStyle name="Normal 2 8 8" xfId="1512"/>
    <cellStyle name="Normal 2 8 9" xfId="1978"/>
    <cellStyle name="Normal 2 80" xfId="994"/>
    <cellStyle name="Normal 2 81" xfId="1149"/>
    <cellStyle name="Normal 2 82" xfId="1158"/>
    <cellStyle name="Normal 2 83" xfId="1133"/>
    <cellStyle name="Normal 2 84" xfId="1159"/>
    <cellStyle name="Normal 2 85" xfId="1130"/>
    <cellStyle name="Normal 2 86" xfId="1160"/>
    <cellStyle name="Normal 2 87" xfId="1131"/>
    <cellStyle name="Normal 2 88" xfId="995"/>
    <cellStyle name="Normal 2 89" xfId="1129"/>
    <cellStyle name="Normal 2 9" xfId="326"/>
    <cellStyle name="Normal 2 9 2" xfId="477"/>
    <cellStyle name="Normal 2 9 2 2" xfId="1983"/>
    <cellStyle name="Normal 2 9 3" xfId="718"/>
    <cellStyle name="Normal 2 9 3 2" xfId="1984"/>
    <cellStyle name="Normal 2 9 4" xfId="899"/>
    <cellStyle name="Normal 2 9 4 2" xfId="1985"/>
    <cellStyle name="Normal 2 9 5" xfId="1087"/>
    <cellStyle name="Normal 2 9 6" xfId="1258"/>
    <cellStyle name="Normal 2 9 7" xfId="1393"/>
    <cellStyle name="Normal 2 9 8" xfId="1513"/>
    <cellStyle name="Normal 2 9 9" xfId="1982"/>
    <cellStyle name="Normal 2 90" xfId="996"/>
    <cellStyle name="Normal 2 91" xfId="1132"/>
    <cellStyle name="Normal 2 92" xfId="1161"/>
    <cellStyle name="Normal 2 93" xfId="1127"/>
    <cellStyle name="Normal 2 94" xfId="1163"/>
    <cellStyle name="Normal 2 95" xfId="1128"/>
    <cellStyle name="Normal 2 96" xfId="997"/>
    <cellStyle name="Normal 2 97" xfId="1147"/>
    <cellStyle name="Normal 2 98" xfId="1162"/>
    <cellStyle name="Normal 2 99" xfId="1164"/>
    <cellStyle name="Normal 2_AKTORER_TID_NBtab" xfId="522"/>
    <cellStyle name="Normal 3" xfId="3"/>
    <cellStyle name="Normal 3 2" xfId="327"/>
    <cellStyle name="Normal 3 3" xfId="328"/>
    <cellStyle name="Normal 3_Betalingsinfrastruktur" xfId="329"/>
    <cellStyle name="Normal 3_Publtab_innenlandske priser" xfId="970"/>
    <cellStyle name="Normal 4" xfId="52"/>
    <cellStyle name="Normal 4 10" xfId="719"/>
    <cellStyle name="Normal 4 11" xfId="1986"/>
    <cellStyle name="Normal 4 2" xfId="55"/>
    <cellStyle name="Normal 4 2 2" xfId="101"/>
    <cellStyle name="Normal 4 2 3" xfId="61"/>
    <cellStyle name="Normal 4 2 3 10" xfId="813"/>
    <cellStyle name="Normal 4 2 3 11" xfId="1988"/>
    <cellStyle name="Normal 4 2 3 2" xfId="136"/>
    <cellStyle name="Normal 4 2 3 2 10" xfId="963"/>
    <cellStyle name="Normal 4 2 3 2 11" xfId="1989"/>
    <cellStyle name="Normal 4 2 3 2 2" xfId="165"/>
    <cellStyle name="Normal 4 2 3 2 2 10" xfId="1394"/>
    <cellStyle name="Normal 4 2 3 2 2 11" xfId="1514"/>
    <cellStyle name="Normal 4 2 3 2 2 12" xfId="1990"/>
    <cellStyle name="Normal 4 2 3 2 2 2" xfId="333"/>
    <cellStyle name="Normal 4 2 3 2 2 2 2" xfId="479"/>
    <cellStyle name="Normal 4 2 3 2 2 2 2 2" xfId="1992"/>
    <cellStyle name="Normal 4 2 3 2 2 2 3" xfId="721"/>
    <cellStyle name="Normal 4 2 3 2 2 2 3 2" xfId="1993"/>
    <cellStyle name="Normal 4 2 3 2 2 2 4" xfId="905"/>
    <cellStyle name="Normal 4 2 3 2 2 2 4 2" xfId="1994"/>
    <cellStyle name="Normal 4 2 3 2 2 2 5" xfId="1089"/>
    <cellStyle name="Normal 4 2 3 2 2 2 6" xfId="1260"/>
    <cellStyle name="Normal 4 2 3 2 2 2 7" xfId="1395"/>
    <cellStyle name="Normal 4 2 3 2 2 2 8" xfId="1515"/>
    <cellStyle name="Normal 4 2 3 2 2 2 9" xfId="1991"/>
    <cellStyle name="Normal 4 2 3 2 2 3" xfId="332"/>
    <cellStyle name="Normal 4 2 3 2 2 3 2" xfId="722"/>
    <cellStyle name="Normal 4 2 3 2 2 3 2 2" xfId="1996"/>
    <cellStyle name="Normal 4 2 3 2 2 3 3" xfId="1995"/>
    <cellStyle name="Normal 4 2 3 2 2 4" xfId="478"/>
    <cellStyle name="Normal 4 2 3 2 2 4 2" xfId="1997"/>
    <cellStyle name="Normal 4 2 3 2 2 5" xfId="559"/>
    <cellStyle name="Normal 4 2 3 2 2 5 2" xfId="1998"/>
    <cellStyle name="Normal 4 2 3 2 2 6" xfId="720"/>
    <cellStyle name="Normal 4 2 3 2 2 6 2" xfId="1999"/>
    <cellStyle name="Normal 4 2 3 2 2 7" xfId="904"/>
    <cellStyle name="Normal 4 2 3 2 2 7 2" xfId="2000"/>
    <cellStyle name="Normal 4 2 3 2 2 8" xfId="1088"/>
    <cellStyle name="Normal 4 2 3 2 2 9" xfId="1259"/>
    <cellStyle name="Normal 4 2 3 2 2_Betalingsinfrastruktur" xfId="723"/>
    <cellStyle name="Normal 4 2 3 2 3" xfId="334"/>
    <cellStyle name="Normal 4 2 3 2 3 2" xfId="480"/>
    <cellStyle name="Normal 4 2 3 2 3 2 2" xfId="2002"/>
    <cellStyle name="Normal 4 2 3 2 3 3" xfId="724"/>
    <cellStyle name="Normal 4 2 3 2 3 3 2" xfId="2003"/>
    <cellStyle name="Normal 4 2 3 2 3 4" xfId="906"/>
    <cellStyle name="Normal 4 2 3 2 3 4 2" xfId="2004"/>
    <cellStyle name="Normal 4 2 3 2 3 5" xfId="1090"/>
    <cellStyle name="Normal 4 2 3 2 3 6" xfId="1261"/>
    <cellStyle name="Normal 4 2 3 2 3 7" xfId="1396"/>
    <cellStyle name="Normal 4 2 3 2 3 8" xfId="1516"/>
    <cellStyle name="Normal 4 2 3 2 3 9" xfId="2001"/>
    <cellStyle name="Normal 4 2 3 2 4" xfId="335"/>
    <cellStyle name="Normal 4 2 3 2 4 2" xfId="481"/>
    <cellStyle name="Normal 4 2 3 2 4 2 2" xfId="2006"/>
    <cellStyle name="Normal 4 2 3 2 4 3" xfId="725"/>
    <cellStyle name="Normal 4 2 3 2 4 3 2" xfId="2007"/>
    <cellStyle name="Normal 4 2 3 2 4 4" xfId="907"/>
    <cellStyle name="Normal 4 2 3 2 4 4 2" xfId="2008"/>
    <cellStyle name="Normal 4 2 3 2 4 5" xfId="1091"/>
    <cellStyle name="Normal 4 2 3 2 4 6" xfId="1262"/>
    <cellStyle name="Normal 4 2 3 2 4 7" xfId="1397"/>
    <cellStyle name="Normal 4 2 3 2 4 8" xfId="1517"/>
    <cellStyle name="Normal 4 2 3 2 4 9" xfId="2005"/>
    <cellStyle name="Normal 4 2 3 2 5" xfId="331"/>
    <cellStyle name="Normal 4 2 3 2 5 2" xfId="726"/>
    <cellStyle name="Normal 4 2 3 2 5 2 2" xfId="2009"/>
    <cellStyle name="Normal 4 2 3 2 6" xfId="558"/>
    <cellStyle name="Normal 4 2 3 2 6 2" xfId="2010"/>
    <cellStyle name="Normal 4 2 3 2 7" xfId="903"/>
    <cellStyle name="Normal 4 2 3 2 8" xfId="961"/>
    <cellStyle name="Normal 4 2 3 2 9" xfId="814"/>
    <cellStyle name="Normal 4 2 3 2_Betalingsinfrastruktur" xfId="727"/>
    <cellStyle name="Normal 4 2 3 3" xfId="153"/>
    <cellStyle name="Normal 4 2 3 3 10" xfId="1398"/>
    <cellStyle name="Normal 4 2 3 3 11" xfId="1518"/>
    <cellStyle name="Normal 4 2 3 3 12" xfId="2011"/>
    <cellStyle name="Normal 4 2 3 3 2" xfId="337"/>
    <cellStyle name="Normal 4 2 3 3 2 2" xfId="483"/>
    <cellStyle name="Normal 4 2 3 3 2 2 2" xfId="2013"/>
    <cellStyle name="Normal 4 2 3 3 2 3" xfId="729"/>
    <cellStyle name="Normal 4 2 3 3 2 3 2" xfId="2014"/>
    <cellStyle name="Normal 4 2 3 3 2 4" xfId="909"/>
    <cellStyle name="Normal 4 2 3 3 2 4 2" xfId="2015"/>
    <cellStyle name="Normal 4 2 3 3 2 5" xfId="1093"/>
    <cellStyle name="Normal 4 2 3 3 2 6" xfId="1264"/>
    <cellStyle name="Normal 4 2 3 3 2 7" xfId="1399"/>
    <cellStyle name="Normal 4 2 3 3 2 8" xfId="1519"/>
    <cellStyle name="Normal 4 2 3 3 2 9" xfId="2012"/>
    <cellStyle name="Normal 4 2 3 3 3" xfId="336"/>
    <cellStyle name="Normal 4 2 3 3 3 2" xfId="730"/>
    <cellStyle name="Normal 4 2 3 3 3 2 2" xfId="2017"/>
    <cellStyle name="Normal 4 2 3 3 3 3" xfId="2016"/>
    <cellStyle name="Normal 4 2 3 3 4" xfId="482"/>
    <cellStyle name="Normal 4 2 3 3 4 2" xfId="2018"/>
    <cellStyle name="Normal 4 2 3 3 5" xfId="560"/>
    <cellStyle name="Normal 4 2 3 3 5 2" xfId="2019"/>
    <cellStyle name="Normal 4 2 3 3 6" xfId="728"/>
    <cellStyle name="Normal 4 2 3 3 6 2" xfId="2020"/>
    <cellStyle name="Normal 4 2 3 3 7" xfId="908"/>
    <cellStyle name="Normal 4 2 3 3 7 2" xfId="2021"/>
    <cellStyle name="Normal 4 2 3 3 8" xfId="1092"/>
    <cellStyle name="Normal 4 2 3 3 9" xfId="1263"/>
    <cellStyle name="Normal 4 2 3 3_Betalingsinfrastruktur" xfId="731"/>
    <cellStyle name="Normal 4 2 3 4" xfId="338"/>
    <cellStyle name="Normal 4 2 3 4 2" xfId="484"/>
    <cellStyle name="Normal 4 2 3 4 2 2" xfId="2023"/>
    <cellStyle name="Normal 4 2 3 4 3" xfId="732"/>
    <cellStyle name="Normal 4 2 3 4 3 2" xfId="2024"/>
    <cellStyle name="Normal 4 2 3 4 4" xfId="910"/>
    <cellStyle name="Normal 4 2 3 4 4 2" xfId="2025"/>
    <cellStyle name="Normal 4 2 3 4 5" xfId="1094"/>
    <cellStyle name="Normal 4 2 3 4 6" xfId="1265"/>
    <cellStyle name="Normal 4 2 3 4 7" xfId="1400"/>
    <cellStyle name="Normal 4 2 3 4 8" xfId="1520"/>
    <cellStyle name="Normal 4 2 3 4 9" xfId="2022"/>
    <cellStyle name="Normal 4 2 3 5" xfId="339"/>
    <cellStyle name="Normal 4 2 3 5 2" xfId="485"/>
    <cellStyle name="Normal 4 2 3 5 2 2" xfId="2027"/>
    <cellStyle name="Normal 4 2 3 5 3" xfId="733"/>
    <cellStyle name="Normal 4 2 3 5 3 2" xfId="2028"/>
    <cellStyle name="Normal 4 2 3 5 4" xfId="911"/>
    <cellStyle name="Normal 4 2 3 5 4 2" xfId="2029"/>
    <cellStyle name="Normal 4 2 3 5 5" xfId="1095"/>
    <cellStyle name="Normal 4 2 3 5 6" xfId="1266"/>
    <cellStyle name="Normal 4 2 3 5 7" xfId="1401"/>
    <cellStyle name="Normal 4 2 3 5 8" xfId="1521"/>
    <cellStyle name="Normal 4 2 3 5 9" xfId="2026"/>
    <cellStyle name="Normal 4 2 3 6" xfId="330"/>
    <cellStyle name="Normal 4 2 3 6 2" xfId="734"/>
    <cellStyle name="Normal 4 2 3 6 2 2" xfId="2030"/>
    <cellStyle name="Normal 4 2 3 7" xfId="557"/>
    <cellStyle name="Normal 4 2 3 7 2" xfId="2031"/>
    <cellStyle name="Normal 4 2 3 8" xfId="902"/>
    <cellStyle name="Normal 4 2 3 9" xfId="960"/>
    <cellStyle name="Normal 4 2 3_Betalingsinfrastruktur" xfId="735"/>
    <cellStyle name="Normal 4 2 4" xfId="130"/>
    <cellStyle name="Normal 4 2 4 10" xfId="966"/>
    <cellStyle name="Normal 4 2 4 11" xfId="2032"/>
    <cellStyle name="Normal 4 2 4 2" xfId="159"/>
    <cellStyle name="Normal 4 2 4 2 10" xfId="1402"/>
    <cellStyle name="Normal 4 2 4 2 11" xfId="1522"/>
    <cellStyle name="Normal 4 2 4 2 12" xfId="2033"/>
    <cellStyle name="Normal 4 2 4 2 2" xfId="342"/>
    <cellStyle name="Normal 4 2 4 2 2 2" xfId="487"/>
    <cellStyle name="Normal 4 2 4 2 2 2 2" xfId="2035"/>
    <cellStyle name="Normal 4 2 4 2 2 3" xfId="737"/>
    <cellStyle name="Normal 4 2 4 2 2 3 2" xfId="2036"/>
    <cellStyle name="Normal 4 2 4 2 2 4" xfId="914"/>
    <cellStyle name="Normal 4 2 4 2 2 4 2" xfId="2037"/>
    <cellStyle name="Normal 4 2 4 2 2 5" xfId="1097"/>
    <cellStyle name="Normal 4 2 4 2 2 6" xfId="1268"/>
    <cellStyle name="Normal 4 2 4 2 2 7" xfId="1403"/>
    <cellStyle name="Normal 4 2 4 2 2 8" xfId="1523"/>
    <cellStyle name="Normal 4 2 4 2 2 9" xfId="2034"/>
    <cellStyle name="Normal 4 2 4 2 3" xfId="341"/>
    <cellStyle name="Normal 4 2 4 2 3 2" xfId="738"/>
    <cellStyle name="Normal 4 2 4 2 3 2 2" xfId="2039"/>
    <cellStyle name="Normal 4 2 4 2 3 3" xfId="2038"/>
    <cellStyle name="Normal 4 2 4 2 4" xfId="486"/>
    <cellStyle name="Normal 4 2 4 2 4 2" xfId="2040"/>
    <cellStyle name="Normal 4 2 4 2 5" xfId="562"/>
    <cellStyle name="Normal 4 2 4 2 5 2" xfId="2041"/>
    <cellStyle name="Normal 4 2 4 2 6" xfId="736"/>
    <cellStyle name="Normal 4 2 4 2 6 2" xfId="2042"/>
    <cellStyle name="Normal 4 2 4 2 7" xfId="913"/>
    <cellStyle name="Normal 4 2 4 2 7 2" xfId="2043"/>
    <cellStyle name="Normal 4 2 4 2 8" xfId="1096"/>
    <cellStyle name="Normal 4 2 4 2 9" xfId="1267"/>
    <cellStyle name="Normal 4 2 4 2_Betalingsinfrastruktur" xfId="739"/>
    <cellStyle name="Normal 4 2 4 3" xfId="343"/>
    <cellStyle name="Normal 4 2 4 3 2" xfId="488"/>
    <cellStyle name="Normal 4 2 4 3 2 2" xfId="2045"/>
    <cellStyle name="Normal 4 2 4 3 3" xfId="740"/>
    <cellStyle name="Normal 4 2 4 3 3 2" xfId="2046"/>
    <cellStyle name="Normal 4 2 4 3 4" xfId="915"/>
    <cellStyle name="Normal 4 2 4 3 4 2" xfId="2047"/>
    <cellStyle name="Normal 4 2 4 3 5" xfId="1098"/>
    <cellStyle name="Normal 4 2 4 3 6" xfId="1269"/>
    <cellStyle name="Normal 4 2 4 3 7" xfId="1404"/>
    <cellStyle name="Normal 4 2 4 3 8" xfId="1524"/>
    <cellStyle name="Normal 4 2 4 3 9" xfId="2044"/>
    <cellStyle name="Normal 4 2 4 4" xfId="344"/>
    <cellStyle name="Normal 4 2 4 4 2" xfId="489"/>
    <cellStyle name="Normal 4 2 4 4 2 2" xfId="2049"/>
    <cellStyle name="Normal 4 2 4 4 3" xfId="741"/>
    <cellStyle name="Normal 4 2 4 4 3 2" xfId="2050"/>
    <cellStyle name="Normal 4 2 4 4 4" xfId="916"/>
    <cellStyle name="Normal 4 2 4 4 4 2" xfId="2051"/>
    <cellStyle name="Normal 4 2 4 4 5" xfId="1099"/>
    <cellStyle name="Normal 4 2 4 4 6" xfId="1270"/>
    <cellStyle name="Normal 4 2 4 4 7" xfId="1405"/>
    <cellStyle name="Normal 4 2 4 4 8" xfId="1525"/>
    <cellStyle name="Normal 4 2 4 4 9" xfId="2048"/>
    <cellStyle name="Normal 4 2 4 5" xfId="340"/>
    <cellStyle name="Normal 4 2 4 5 2" xfId="742"/>
    <cellStyle name="Normal 4 2 4 5 2 2" xfId="2052"/>
    <cellStyle name="Normal 4 2 4 6" xfId="561"/>
    <cellStyle name="Normal 4 2 4 6 2" xfId="2053"/>
    <cellStyle name="Normal 4 2 4 7" xfId="912"/>
    <cellStyle name="Normal 4 2 4 8" xfId="962"/>
    <cellStyle name="Normal 4 2 4 9" xfId="821"/>
    <cellStyle name="Normal 4 2 4_Betalingsinfrastruktur" xfId="743"/>
    <cellStyle name="Normal 4 2 5" xfId="147"/>
    <cellStyle name="Normal 4 2 5 10" xfId="1406"/>
    <cellStyle name="Normal 4 2 5 11" xfId="1526"/>
    <cellStyle name="Normal 4 2 5 12" xfId="2054"/>
    <cellStyle name="Normal 4 2 5 2" xfId="346"/>
    <cellStyle name="Normal 4 2 5 2 2" xfId="491"/>
    <cellStyle name="Normal 4 2 5 2 2 2" xfId="2056"/>
    <cellStyle name="Normal 4 2 5 2 3" xfId="745"/>
    <cellStyle name="Normal 4 2 5 2 3 2" xfId="2057"/>
    <cellStyle name="Normal 4 2 5 2 4" xfId="918"/>
    <cellStyle name="Normal 4 2 5 2 4 2" xfId="2058"/>
    <cellStyle name="Normal 4 2 5 2 5" xfId="1101"/>
    <cellStyle name="Normal 4 2 5 2 6" xfId="1272"/>
    <cellStyle name="Normal 4 2 5 2 7" xfId="1407"/>
    <cellStyle name="Normal 4 2 5 2 8" xfId="1527"/>
    <cellStyle name="Normal 4 2 5 2 9" xfId="2055"/>
    <cellStyle name="Normal 4 2 5 3" xfId="345"/>
    <cellStyle name="Normal 4 2 5 3 2" xfId="746"/>
    <cellStyle name="Normal 4 2 5 3 2 2" xfId="2060"/>
    <cellStyle name="Normal 4 2 5 3 3" xfId="2059"/>
    <cellStyle name="Normal 4 2 5 4" xfId="490"/>
    <cellStyle name="Normal 4 2 5 4 2" xfId="2061"/>
    <cellStyle name="Normal 4 2 5 5" xfId="563"/>
    <cellStyle name="Normal 4 2 5 5 2" xfId="2062"/>
    <cellStyle name="Normal 4 2 5 6" xfId="744"/>
    <cellStyle name="Normal 4 2 5 6 2" xfId="2063"/>
    <cellStyle name="Normal 4 2 5 7" xfId="917"/>
    <cellStyle name="Normal 4 2 5 7 2" xfId="2064"/>
    <cellStyle name="Normal 4 2 5 8" xfId="1100"/>
    <cellStyle name="Normal 4 2 5 9" xfId="1271"/>
    <cellStyle name="Normal 4 2 5_Betalingsinfrastruktur" xfId="747"/>
    <cellStyle name="Normal 4 2 6" xfId="347"/>
    <cellStyle name="Normal 4 2 6 2" xfId="492"/>
    <cellStyle name="Normal 4 2 6 2 2" xfId="2066"/>
    <cellStyle name="Normal 4 2 6 3" xfId="748"/>
    <cellStyle name="Normal 4 2 6 3 2" xfId="2067"/>
    <cellStyle name="Normal 4 2 6 4" xfId="919"/>
    <cellStyle name="Normal 4 2 6 4 2" xfId="2068"/>
    <cellStyle name="Normal 4 2 6 5" xfId="1102"/>
    <cellStyle name="Normal 4 2 6 6" xfId="1273"/>
    <cellStyle name="Normal 4 2 6 7" xfId="1408"/>
    <cellStyle name="Normal 4 2 6 8" xfId="1528"/>
    <cellStyle name="Normal 4 2 6 9" xfId="2065"/>
    <cellStyle name="Normal 4 2 7" xfId="348"/>
    <cellStyle name="Normal 4 2 7 2" xfId="493"/>
    <cellStyle name="Normal 4 2 7 2 2" xfId="2070"/>
    <cellStyle name="Normal 4 2 7 3" xfId="749"/>
    <cellStyle name="Normal 4 2 7 3 2" xfId="2071"/>
    <cellStyle name="Normal 4 2 7 4" xfId="920"/>
    <cellStyle name="Normal 4 2 7 4 2" xfId="2072"/>
    <cellStyle name="Normal 4 2 7 5" xfId="1103"/>
    <cellStyle name="Normal 4 2 7 6" xfId="1274"/>
    <cellStyle name="Normal 4 2 7 7" xfId="1409"/>
    <cellStyle name="Normal 4 2 7 8" xfId="1529"/>
    <cellStyle name="Normal 4 2 7 9" xfId="2069"/>
    <cellStyle name="Normal 4 2 8" xfId="556"/>
    <cellStyle name="Normal 4 2 8 2" xfId="750"/>
    <cellStyle name="Normal 4 2 8 2 2" xfId="2074"/>
    <cellStyle name="Normal 4 2 8 3" xfId="2073"/>
    <cellStyle name="Normal 4 2 9" xfId="1987"/>
    <cellStyle name="Normal 4 2_Ark2" xfId="1104"/>
    <cellStyle name="Normal 4 3" xfId="100"/>
    <cellStyle name="Normal 4 4" xfId="58"/>
    <cellStyle name="Normal 4 4 10" xfId="900"/>
    <cellStyle name="Normal 4 4 11" xfId="2075"/>
    <cellStyle name="Normal 4 4 2" xfId="133"/>
    <cellStyle name="Normal 4 4 2 10" xfId="968"/>
    <cellStyle name="Normal 4 4 2 11" xfId="2076"/>
    <cellStyle name="Normal 4 4 2 2" xfId="162"/>
    <cellStyle name="Normal 4 4 2 2 10" xfId="1410"/>
    <cellStyle name="Normal 4 4 2 2 11" xfId="1530"/>
    <cellStyle name="Normal 4 4 2 2 12" xfId="2077"/>
    <cellStyle name="Normal 4 4 2 2 2" xfId="352"/>
    <cellStyle name="Normal 4 4 2 2 2 2" xfId="495"/>
    <cellStyle name="Normal 4 4 2 2 2 2 2" xfId="2079"/>
    <cellStyle name="Normal 4 4 2 2 2 3" xfId="752"/>
    <cellStyle name="Normal 4 4 2 2 2 3 2" xfId="2080"/>
    <cellStyle name="Normal 4 4 2 2 2 4" xfId="924"/>
    <cellStyle name="Normal 4 4 2 2 2 4 2" xfId="2081"/>
    <cellStyle name="Normal 4 4 2 2 2 5" xfId="1106"/>
    <cellStyle name="Normal 4 4 2 2 2 6" xfId="1276"/>
    <cellStyle name="Normal 4 4 2 2 2 7" xfId="1411"/>
    <cellStyle name="Normal 4 4 2 2 2 8" xfId="1531"/>
    <cellStyle name="Normal 4 4 2 2 2 9" xfId="2078"/>
    <cellStyle name="Normal 4 4 2 2 3" xfId="351"/>
    <cellStyle name="Normal 4 4 2 2 3 2" xfId="753"/>
    <cellStyle name="Normal 4 4 2 2 3 2 2" xfId="2083"/>
    <cellStyle name="Normal 4 4 2 2 3 3" xfId="2082"/>
    <cellStyle name="Normal 4 4 2 2 4" xfId="494"/>
    <cellStyle name="Normal 4 4 2 2 4 2" xfId="2084"/>
    <cellStyle name="Normal 4 4 2 2 5" xfId="566"/>
    <cellStyle name="Normal 4 4 2 2 5 2" xfId="2085"/>
    <cellStyle name="Normal 4 4 2 2 6" xfId="751"/>
    <cellStyle name="Normal 4 4 2 2 6 2" xfId="2086"/>
    <cellStyle name="Normal 4 4 2 2 7" xfId="923"/>
    <cellStyle name="Normal 4 4 2 2 7 2" xfId="2087"/>
    <cellStyle name="Normal 4 4 2 2 8" xfId="1105"/>
    <cellStyle name="Normal 4 4 2 2 9" xfId="1275"/>
    <cellStyle name="Normal 4 4 2 2_Betalingsinfrastruktur" xfId="754"/>
    <cellStyle name="Normal 4 4 2 3" xfId="353"/>
    <cellStyle name="Normal 4 4 2 3 2" xfId="496"/>
    <cellStyle name="Normal 4 4 2 3 2 2" xfId="2089"/>
    <cellStyle name="Normal 4 4 2 3 3" xfId="755"/>
    <cellStyle name="Normal 4 4 2 3 3 2" xfId="2090"/>
    <cellStyle name="Normal 4 4 2 3 4" xfId="925"/>
    <cellStyle name="Normal 4 4 2 3 4 2" xfId="2091"/>
    <cellStyle name="Normal 4 4 2 3 5" xfId="1107"/>
    <cellStyle name="Normal 4 4 2 3 6" xfId="1277"/>
    <cellStyle name="Normal 4 4 2 3 7" xfId="1412"/>
    <cellStyle name="Normal 4 4 2 3 8" xfId="1532"/>
    <cellStyle name="Normal 4 4 2 3 9" xfId="2088"/>
    <cellStyle name="Normal 4 4 2 4" xfId="354"/>
    <cellStyle name="Normal 4 4 2 4 2" xfId="497"/>
    <cellStyle name="Normal 4 4 2 4 2 2" xfId="2093"/>
    <cellStyle name="Normal 4 4 2 4 3" xfId="756"/>
    <cellStyle name="Normal 4 4 2 4 3 2" xfId="2094"/>
    <cellStyle name="Normal 4 4 2 4 4" xfId="926"/>
    <cellStyle name="Normal 4 4 2 4 4 2" xfId="2095"/>
    <cellStyle name="Normal 4 4 2 4 5" xfId="1108"/>
    <cellStyle name="Normal 4 4 2 4 6" xfId="1278"/>
    <cellStyle name="Normal 4 4 2 4 7" xfId="1413"/>
    <cellStyle name="Normal 4 4 2 4 8" xfId="1533"/>
    <cellStyle name="Normal 4 4 2 4 9" xfId="2092"/>
    <cellStyle name="Normal 4 4 2 5" xfId="350"/>
    <cellStyle name="Normal 4 4 2 5 2" xfId="757"/>
    <cellStyle name="Normal 4 4 2 5 2 2" xfId="2096"/>
    <cellStyle name="Normal 4 4 2 6" xfId="565"/>
    <cellStyle name="Normal 4 4 2 6 2" xfId="2097"/>
    <cellStyle name="Normal 4 4 2 7" xfId="922"/>
    <cellStyle name="Normal 4 4 2 8" xfId="965"/>
    <cellStyle name="Normal 4 4 2 9" xfId="901"/>
    <cellStyle name="Normal 4 4 2_Betalingsinfrastruktur" xfId="758"/>
    <cellStyle name="Normal 4 4 3" xfId="150"/>
    <cellStyle name="Normal 4 4 3 10" xfId="1414"/>
    <cellStyle name="Normal 4 4 3 11" xfId="1534"/>
    <cellStyle name="Normal 4 4 3 12" xfId="2098"/>
    <cellStyle name="Normal 4 4 3 2" xfId="356"/>
    <cellStyle name="Normal 4 4 3 2 2" xfId="499"/>
    <cellStyle name="Normal 4 4 3 2 2 2" xfId="2100"/>
    <cellStyle name="Normal 4 4 3 2 3" xfId="760"/>
    <cellStyle name="Normal 4 4 3 2 3 2" xfId="2101"/>
    <cellStyle name="Normal 4 4 3 2 4" xfId="928"/>
    <cellStyle name="Normal 4 4 3 2 4 2" xfId="2102"/>
    <cellStyle name="Normal 4 4 3 2 5" xfId="1110"/>
    <cellStyle name="Normal 4 4 3 2 6" xfId="1280"/>
    <cellStyle name="Normal 4 4 3 2 7" xfId="1415"/>
    <cellStyle name="Normal 4 4 3 2 8" xfId="1535"/>
    <cellStyle name="Normal 4 4 3 2 9" xfId="2099"/>
    <cellStyle name="Normal 4 4 3 3" xfId="355"/>
    <cellStyle name="Normal 4 4 3 3 2" xfId="761"/>
    <cellStyle name="Normal 4 4 3 3 2 2" xfId="2104"/>
    <cellStyle name="Normal 4 4 3 3 3" xfId="2103"/>
    <cellStyle name="Normal 4 4 3 4" xfId="498"/>
    <cellStyle name="Normal 4 4 3 4 2" xfId="2105"/>
    <cellStyle name="Normal 4 4 3 5" xfId="567"/>
    <cellStyle name="Normal 4 4 3 5 2" xfId="2106"/>
    <cellStyle name="Normal 4 4 3 6" xfId="759"/>
    <cellStyle name="Normal 4 4 3 6 2" xfId="2107"/>
    <cellStyle name="Normal 4 4 3 7" xfId="927"/>
    <cellStyle name="Normal 4 4 3 7 2" xfId="2108"/>
    <cellStyle name="Normal 4 4 3 8" xfId="1109"/>
    <cellStyle name="Normal 4 4 3 9" xfId="1279"/>
    <cellStyle name="Normal 4 4 3_Betalingsinfrastruktur" xfId="762"/>
    <cellStyle name="Normal 4 4 4" xfId="357"/>
    <cellStyle name="Normal 4 4 4 2" xfId="500"/>
    <cellStyle name="Normal 4 4 4 2 2" xfId="2110"/>
    <cellStyle name="Normal 4 4 4 3" xfId="763"/>
    <cellStyle name="Normal 4 4 4 3 2" xfId="2111"/>
    <cellStyle name="Normal 4 4 4 4" xfId="929"/>
    <cellStyle name="Normal 4 4 4 4 2" xfId="2112"/>
    <cellStyle name="Normal 4 4 4 5" xfId="1111"/>
    <cellStyle name="Normal 4 4 4 6" xfId="1281"/>
    <cellStyle name="Normal 4 4 4 7" xfId="1416"/>
    <cellStyle name="Normal 4 4 4 8" xfId="1536"/>
    <cellStyle name="Normal 4 4 4 9" xfId="2109"/>
    <cellStyle name="Normal 4 4 5" xfId="358"/>
    <cellStyle name="Normal 4 4 5 2" xfId="501"/>
    <cellStyle name="Normal 4 4 5 2 2" xfId="2114"/>
    <cellStyle name="Normal 4 4 5 3" xfId="764"/>
    <cellStyle name="Normal 4 4 5 3 2" xfId="2115"/>
    <cellStyle name="Normal 4 4 5 4" xfId="930"/>
    <cellStyle name="Normal 4 4 5 4 2" xfId="2116"/>
    <cellStyle name="Normal 4 4 5 5" xfId="1112"/>
    <cellStyle name="Normal 4 4 5 6" xfId="1282"/>
    <cellStyle name="Normal 4 4 5 7" xfId="1417"/>
    <cellStyle name="Normal 4 4 5 8" xfId="1537"/>
    <cellStyle name="Normal 4 4 5 9" xfId="2113"/>
    <cellStyle name="Normal 4 4 6" xfId="349"/>
    <cellStyle name="Normal 4 4 6 2" xfId="765"/>
    <cellStyle name="Normal 4 4 6 2 2" xfId="2117"/>
    <cellStyle name="Normal 4 4 7" xfId="564"/>
    <cellStyle name="Normal 4 4 7 2" xfId="2118"/>
    <cellStyle name="Normal 4 4 8" xfId="921"/>
    <cellStyle name="Normal 4 4 9" xfId="964"/>
    <cellStyle name="Normal 4 4_Betalingsinfrastruktur" xfId="766"/>
    <cellStyle name="Normal 4 5" xfId="127"/>
    <cellStyle name="Normal 4 5 10" xfId="969"/>
    <cellStyle name="Normal 4 5 11" xfId="2119"/>
    <cellStyle name="Normal 4 5 2" xfId="156"/>
    <cellStyle name="Normal 4 5 2 10" xfId="1418"/>
    <cellStyle name="Normal 4 5 2 11" xfId="1538"/>
    <cellStyle name="Normal 4 5 2 12" xfId="2120"/>
    <cellStyle name="Normal 4 5 2 2" xfId="361"/>
    <cellStyle name="Normal 4 5 2 2 2" xfId="503"/>
    <cellStyle name="Normal 4 5 2 2 2 2" xfId="2122"/>
    <cellStyle name="Normal 4 5 2 2 3" xfId="768"/>
    <cellStyle name="Normal 4 5 2 2 3 2" xfId="2123"/>
    <cellStyle name="Normal 4 5 2 2 4" xfId="933"/>
    <cellStyle name="Normal 4 5 2 2 4 2" xfId="2124"/>
    <cellStyle name="Normal 4 5 2 2 5" xfId="1114"/>
    <cellStyle name="Normal 4 5 2 2 6" xfId="1284"/>
    <cellStyle name="Normal 4 5 2 2 7" xfId="1419"/>
    <cellStyle name="Normal 4 5 2 2 8" xfId="1539"/>
    <cellStyle name="Normal 4 5 2 2 9" xfId="2121"/>
    <cellStyle name="Normal 4 5 2 3" xfId="360"/>
    <cellStyle name="Normal 4 5 2 3 2" xfId="769"/>
    <cellStyle name="Normal 4 5 2 3 2 2" xfId="2126"/>
    <cellStyle name="Normal 4 5 2 3 3" xfId="2125"/>
    <cellStyle name="Normal 4 5 2 4" xfId="502"/>
    <cellStyle name="Normal 4 5 2 4 2" xfId="2127"/>
    <cellStyle name="Normal 4 5 2 5" xfId="569"/>
    <cellStyle name="Normal 4 5 2 5 2" xfId="2128"/>
    <cellStyle name="Normal 4 5 2 6" xfId="767"/>
    <cellStyle name="Normal 4 5 2 6 2" xfId="2129"/>
    <cellStyle name="Normal 4 5 2 7" xfId="932"/>
    <cellStyle name="Normal 4 5 2 7 2" xfId="2130"/>
    <cellStyle name="Normal 4 5 2 8" xfId="1113"/>
    <cellStyle name="Normal 4 5 2 9" xfId="1283"/>
    <cellStyle name="Normal 4 5 2_Betalingsinfrastruktur" xfId="770"/>
    <cellStyle name="Normal 4 5 3" xfId="362"/>
    <cellStyle name="Normal 4 5 3 2" xfId="504"/>
    <cellStyle name="Normal 4 5 3 2 2" xfId="2132"/>
    <cellStyle name="Normal 4 5 3 3" xfId="771"/>
    <cellStyle name="Normal 4 5 3 3 2" xfId="2133"/>
    <cellStyle name="Normal 4 5 3 4" xfId="934"/>
    <cellStyle name="Normal 4 5 3 4 2" xfId="2134"/>
    <cellStyle name="Normal 4 5 3 5" xfId="1115"/>
    <cellStyle name="Normal 4 5 3 6" xfId="1285"/>
    <cellStyle name="Normal 4 5 3 7" xfId="1420"/>
    <cellStyle name="Normal 4 5 3 8" xfId="1540"/>
    <cellStyle name="Normal 4 5 3 9" xfId="2131"/>
    <cellStyle name="Normal 4 5 4" xfId="363"/>
    <cellStyle name="Normal 4 5 4 2" xfId="505"/>
    <cellStyle name="Normal 4 5 4 2 2" xfId="2136"/>
    <cellStyle name="Normal 4 5 4 3" xfId="772"/>
    <cellStyle name="Normal 4 5 4 3 2" xfId="2137"/>
    <cellStyle name="Normal 4 5 4 4" xfId="935"/>
    <cellStyle name="Normal 4 5 4 4 2" xfId="2138"/>
    <cellStyle name="Normal 4 5 4 5" xfId="1116"/>
    <cellStyle name="Normal 4 5 4 6" xfId="1286"/>
    <cellStyle name="Normal 4 5 4 7" xfId="1421"/>
    <cellStyle name="Normal 4 5 4 8" xfId="1541"/>
    <cellStyle name="Normal 4 5 4 9" xfId="2135"/>
    <cellStyle name="Normal 4 5 5" xfId="359"/>
    <cellStyle name="Normal 4 5 5 2" xfId="773"/>
    <cellStyle name="Normal 4 5 5 2 2" xfId="2139"/>
    <cellStyle name="Normal 4 5 6" xfId="568"/>
    <cellStyle name="Normal 4 5 6 2" xfId="2140"/>
    <cellStyle name="Normal 4 5 7" xfId="931"/>
    <cellStyle name="Normal 4 5 8" xfId="967"/>
    <cellStyle name="Normal 4 5 9" xfId="940"/>
    <cellStyle name="Normal 4 5_Betalingsinfrastruktur" xfId="774"/>
    <cellStyle name="Normal 4 6" xfId="144"/>
    <cellStyle name="Normal 4 6 10" xfId="1422"/>
    <cellStyle name="Normal 4 6 11" xfId="1542"/>
    <cellStyle name="Normal 4 6 12" xfId="2142"/>
    <cellStyle name="Normal 4 6 2" xfId="365"/>
    <cellStyle name="Normal 4 6 2 2" xfId="507"/>
    <cellStyle name="Normal 4 6 2 2 2" xfId="2144"/>
    <cellStyle name="Normal 4 6 2 3" xfId="776"/>
    <cellStyle name="Normal 4 6 2 3 2" xfId="2145"/>
    <cellStyle name="Normal 4 6 2 4" xfId="937"/>
    <cellStyle name="Normal 4 6 2 4 2" xfId="2146"/>
    <cellStyle name="Normal 4 6 2 5" xfId="1118"/>
    <cellStyle name="Normal 4 6 2 6" xfId="1288"/>
    <cellStyle name="Normal 4 6 2 7" xfId="1423"/>
    <cellStyle name="Normal 4 6 2 8" xfId="1543"/>
    <cellStyle name="Normal 4 6 2 9" xfId="2143"/>
    <cellStyle name="Normal 4 6 3" xfId="364"/>
    <cellStyle name="Normal 4 6 3 2" xfId="777"/>
    <cellStyle name="Normal 4 6 3 2 2" xfId="2148"/>
    <cellStyle name="Normal 4 6 3 3" xfId="2147"/>
    <cellStyle name="Normal 4 6 4" xfId="506"/>
    <cellStyle name="Normal 4 6 4 2" xfId="2149"/>
    <cellStyle name="Normal 4 6 5" xfId="570"/>
    <cellStyle name="Normal 4 6 5 2" xfId="2150"/>
    <cellStyle name="Normal 4 6 6" xfId="775"/>
    <cellStyle name="Normal 4 6 6 2" xfId="2151"/>
    <cellStyle name="Normal 4 6 7" xfId="936"/>
    <cellStyle name="Normal 4 6 7 2" xfId="2152"/>
    <cellStyle name="Normal 4 6 8" xfId="1117"/>
    <cellStyle name="Normal 4 6 9" xfId="1287"/>
    <cellStyle name="Normal 4 6_Betalingsinfrastruktur" xfId="778"/>
    <cellStyle name="Normal 4 7" xfId="366"/>
    <cellStyle name="Normal 4 7 2" xfId="508"/>
    <cellStyle name="Normal 4 7 2 2" xfId="2154"/>
    <cellStyle name="Normal 4 7 3" xfId="779"/>
    <cellStyle name="Normal 4 7 3 2" xfId="2155"/>
    <cellStyle name="Normal 4 7 4" xfId="938"/>
    <cellStyle name="Normal 4 7 4 2" xfId="2156"/>
    <cellStyle name="Normal 4 7 5" xfId="1119"/>
    <cellStyle name="Normal 4 7 6" xfId="1289"/>
    <cellStyle name="Normal 4 7 7" xfId="1424"/>
    <cellStyle name="Normal 4 7 8" xfId="1544"/>
    <cellStyle name="Normal 4 7 9" xfId="2153"/>
    <cellStyle name="Normal 4 8" xfId="367"/>
    <cellStyle name="Normal 4 8 2" xfId="509"/>
    <cellStyle name="Normal 4 8 2 2" xfId="2158"/>
    <cellStyle name="Normal 4 8 3" xfId="780"/>
    <cellStyle name="Normal 4 8 3 2" xfId="2159"/>
    <cellStyle name="Normal 4 8 4" xfId="939"/>
    <cellStyle name="Normal 4 8 4 2" xfId="2160"/>
    <cellStyle name="Normal 4 8 5" xfId="1120"/>
    <cellStyle name="Normal 4 8 6" xfId="1290"/>
    <cellStyle name="Normal 4 8 7" xfId="1425"/>
    <cellStyle name="Normal 4 8 8" xfId="1545"/>
    <cellStyle name="Normal 4 8 9" xfId="2157"/>
    <cellStyle name="Normal 4 9" xfId="555"/>
    <cellStyle name="Normal 4 9 2" xfId="781"/>
    <cellStyle name="Normal 4 9 2 2" xfId="2162"/>
    <cellStyle name="Normal 4 9 3" xfId="2161"/>
    <cellStyle name="Normal 4_Ark2" xfId="1121"/>
    <cellStyle name="Normal 5" xfId="113"/>
    <cellStyle name="Normal 5 2" xfId="368"/>
    <cellStyle name="Normal 5 3" xfId="782"/>
    <cellStyle name="Normal 5_Betalingsinfrastruktur" xfId="783"/>
    <cellStyle name="Normal 6" xfId="115"/>
    <cellStyle name="Normal 7" xfId="118"/>
    <cellStyle name="Normal 8" xfId="120"/>
    <cellStyle name="Normal 9" xfId="117"/>
    <cellStyle name="Normal_Ark6" xfId="171"/>
    <cellStyle name="Normal_Kunderetta betalingstenester" xfId="166"/>
    <cellStyle name="Normal_Utvikltrekk" xfId="167"/>
    <cellStyle name="Note" xfId="47"/>
    <cellStyle name="Note 2" xfId="102"/>
    <cellStyle name="Note 2 2" xfId="369"/>
    <cellStyle name="Note 2 3" xfId="784"/>
    <cellStyle name="Note 3" xfId="108"/>
    <cellStyle name="Note 3 2" xfId="138"/>
    <cellStyle name="Note 4" xfId="126"/>
    <cellStyle name="Note 4 2" xfId="370"/>
    <cellStyle name="Output" xfId="48"/>
    <cellStyle name="Output 2" xfId="103"/>
    <cellStyle name="Prosent" xfId="396" builtinId="5"/>
    <cellStyle name="Title" xfId="49"/>
    <cellStyle name="Title 2" xfId="104"/>
    <cellStyle name="Total" xfId="50"/>
    <cellStyle name="Total 2" xfId="105"/>
    <cellStyle name="Tusenskille 2" xfId="371"/>
    <cellStyle name="Tusenskille 2 2" xfId="510"/>
    <cellStyle name="Tusenskille 2 2 2" xfId="2174"/>
    <cellStyle name="Tusenskille 2 3" xfId="785"/>
    <cellStyle name="Tusenskille 2 3 2" xfId="2175"/>
    <cellStyle name="Tusenskille 2 4" xfId="941"/>
    <cellStyle name="Tusenskille 2 4 2" xfId="2176"/>
    <cellStyle name="Tusenskille 2 5" xfId="1124"/>
    <cellStyle name="Tusenskille 2 6" xfId="2173"/>
    <cellStyle name="Tusenskille 3" xfId="372"/>
    <cellStyle name="Tusenskille 3 2" xfId="511"/>
    <cellStyle name="Tusenskille 3 2 2" xfId="2178"/>
    <cellStyle name="Tusenskille 3 3" xfId="786"/>
    <cellStyle name="Tusenskille 3 3 2" xfId="2179"/>
    <cellStyle name="Tusenskille 3 4" xfId="942"/>
    <cellStyle name="Tusenskille 3 4 2" xfId="2180"/>
    <cellStyle name="Tusenskille 3 5" xfId="1125"/>
    <cellStyle name="Tusenskille 3 6" xfId="2177"/>
    <cellStyle name="Tusenskille 4" xfId="373"/>
    <cellStyle name="Tusenskille 4 2" xfId="512"/>
    <cellStyle name="Tusenskille 4 2 2" xfId="2182"/>
    <cellStyle name="Tusenskille 4 3" xfId="787"/>
    <cellStyle name="Tusenskille 4 3 2" xfId="2183"/>
    <cellStyle name="Tusenskille 4 4" xfId="943"/>
    <cellStyle name="Tusenskille 4 4 2" xfId="2184"/>
    <cellStyle name="Tusenskille 4 5" xfId="1126"/>
    <cellStyle name="Tusenskille 4 6" xfId="2181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>
      <selection activeCell="A8" sqref="A8"/>
    </sheetView>
  </sheetViews>
  <sheetFormatPr baseColWidth="10" defaultColWidth="9.140625" defaultRowHeight="12.75" x14ac:dyDescent="0.2"/>
  <cols>
    <col min="1" max="1" width="24.85546875" style="178" customWidth="1"/>
    <col min="2" max="16384" width="9.140625" style="178"/>
  </cols>
  <sheetData>
    <row r="2" spans="1:1" ht="14.25" x14ac:dyDescent="0.2">
      <c r="A2" s="179"/>
    </row>
    <row r="6" spans="1:1" ht="25.5" x14ac:dyDescent="0.35">
      <c r="A6" s="173" t="s">
        <v>249</v>
      </c>
    </row>
    <row r="7" spans="1:1" ht="15.75" x14ac:dyDescent="0.25">
      <c r="A7" s="174"/>
    </row>
    <row r="8" spans="1:1" ht="15.75" x14ac:dyDescent="0.25">
      <c r="A8" s="175" t="s">
        <v>133</v>
      </c>
    </row>
    <row r="9" spans="1:1" x14ac:dyDescent="0.2">
      <c r="A9" s="181" t="s">
        <v>134</v>
      </c>
    </row>
    <row r="10" spans="1:1" ht="15.75" x14ac:dyDescent="0.25">
      <c r="A10" s="174"/>
    </row>
    <row r="11" spans="1:1" ht="15.75" x14ac:dyDescent="0.25">
      <c r="A11" s="175" t="s">
        <v>135</v>
      </c>
    </row>
    <row r="12" spans="1:1" x14ac:dyDescent="0.2">
      <c r="A12" s="180" t="s">
        <v>136</v>
      </c>
    </row>
    <row r="13" spans="1:1" ht="15.75" x14ac:dyDescent="0.25">
      <c r="A13" s="176"/>
    </row>
    <row r="14" spans="1:1" ht="15.75" x14ac:dyDescent="0.25">
      <c r="A14" s="175" t="s">
        <v>137</v>
      </c>
    </row>
    <row r="15" spans="1:1" x14ac:dyDescent="0.2">
      <c r="A15" s="180" t="s">
        <v>138</v>
      </c>
    </row>
    <row r="16" spans="1:1" ht="15.75" x14ac:dyDescent="0.25">
      <c r="A16" s="176"/>
    </row>
    <row r="17" spans="1:1" ht="15.75" x14ac:dyDescent="0.25">
      <c r="A17" s="175" t="s">
        <v>139</v>
      </c>
    </row>
    <row r="18" spans="1:1" x14ac:dyDescent="0.2">
      <c r="A18" s="180" t="s">
        <v>279</v>
      </c>
    </row>
    <row r="19" spans="1:1" ht="15.75" x14ac:dyDescent="0.25">
      <c r="A19" s="177"/>
    </row>
    <row r="20" spans="1:1" ht="15.75" x14ac:dyDescent="0.25">
      <c r="A20" s="175" t="s">
        <v>140</v>
      </c>
    </row>
    <row r="21" spans="1:1" x14ac:dyDescent="0.2">
      <c r="A21" s="180" t="s">
        <v>280</v>
      </c>
    </row>
    <row r="22" spans="1:1" ht="15.75" x14ac:dyDescent="0.25">
      <c r="A22" s="174"/>
    </row>
    <row r="23" spans="1:1" ht="15.75" x14ac:dyDescent="0.25">
      <c r="A23" s="175" t="s">
        <v>213</v>
      </c>
    </row>
    <row r="24" spans="1:1" x14ac:dyDescent="0.2">
      <c r="A24" s="180" t="s">
        <v>281</v>
      </c>
    </row>
  </sheetData>
  <hyperlinks>
    <hyperlink ref="A9" location="'Generelle data'!A1" display="Tabell 1"/>
    <hyperlink ref="A12" location="'Betalingsmiddel i Noreg'!A1" display="Tabell 2 til 4"/>
    <hyperlink ref="A15" location="Betalingsinfrastruktur!A1" display="Tabell 5 til 7"/>
    <hyperlink ref="A18" location="'Kunderetta betalingstenester'!A1" display="Tabell 8 til 15"/>
    <hyperlink ref="A21" location="Prisar!A1" display="Tabell 16 til 19"/>
    <hyperlink ref="A24" location="'Sende pengar heim'!A1" display="Tabell 21 til 23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/>
  </sheetViews>
  <sheetFormatPr baseColWidth="10" defaultColWidth="11.42578125" defaultRowHeight="12.75" x14ac:dyDescent="0.2"/>
  <cols>
    <col min="1" max="1" width="40.28515625" customWidth="1"/>
    <col min="2" max="12" width="11.5703125" customWidth="1"/>
  </cols>
  <sheetData>
    <row r="1" spans="1:13" s="139" customFormat="1" x14ac:dyDescent="0.2"/>
    <row r="3" spans="1:13" x14ac:dyDescent="0.2">
      <c r="A3" s="161" t="s">
        <v>36</v>
      </c>
    </row>
    <row r="4" spans="1:13" x14ac:dyDescent="0.2">
      <c r="A4" s="1"/>
      <c r="B4" s="258">
        <v>2007</v>
      </c>
      <c r="C4" s="258">
        <v>2008</v>
      </c>
      <c r="D4" s="258">
        <v>2009</v>
      </c>
      <c r="E4" s="258">
        <v>2010</v>
      </c>
      <c r="F4" s="258">
        <v>2011</v>
      </c>
      <c r="G4" s="258">
        <v>2012</v>
      </c>
      <c r="H4" s="258">
        <v>2013</v>
      </c>
      <c r="I4" s="258">
        <v>2014</v>
      </c>
      <c r="J4" s="258">
        <v>2015</v>
      </c>
      <c r="K4" s="258">
        <v>2016</v>
      </c>
      <c r="L4" s="2">
        <v>2017</v>
      </c>
    </row>
    <row r="5" spans="1:13" x14ac:dyDescent="0.2">
      <c r="A5" s="3" t="s">
        <v>37</v>
      </c>
      <c r="B5" s="110">
        <v>4.6900000000000004</v>
      </c>
      <c r="C5" s="110">
        <v>4.75</v>
      </c>
      <c r="D5" s="110">
        <v>4.8099999999999996</v>
      </c>
      <c r="E5" s="110">
        <v>4.87</v>
      </c>
      <c r="F5" s="110">
        <v>4.92</v>
      </c>
      <c r="G5" s="81">
        <v>4.99</v>
      </c>
      <c r="H5" s="81">
        <v>5.05</v>
      </c>
      <c r="I5" s="110">
        <v>5.1100000000000003</v>
      </c>
      <c r="J5" s="110">
        <v>5.17</v>
      </c>
      <c r="K5" s="110">
        <v>5.21</v>
      </c>
      <c r="L5" s="4">
        <v>5.3</v>
      </c>
    </row>
    <row r="6" spans="1:13" x14ac:dyDescent="0.2">
      <c r="A6" s="3" t="s">
        <v>38</v>
      </c>
      <c r="B6" s="112">
        <v>2351</v>
      </c>
      <c r="C6" s="112">
        <v>2609</v>
      </c>
      <c r="D6" s="112">
        <v>2431</v>
      </c>
      <c r="E6" s="112">
        <v>2594</v>
      </c>
      <c r="F6" s="112">
        <v>2796</v>
      </c>
      <c r="G6" s="109">
        <v>2968</v>
      </c>
      <c r="H6" s="109">
        <v>3076</v>
      </c>
      <c r="I6" s="112">
        <v>3147</v>
      </c>
      <c r="J6" s="112">
        <v>3118</v>
      </c>
      <c r="K6" s="112">
        <v>3117</v>
      </c>
      <c r="L6" s="78">
        <v>3279</v>
      </c>
    </row>
    <row r="7" spans="1:13" x14ac:dyDescent="0.2">
      <c r="A7" s="3" t="s">
        <v>39</v>
      </c>
      <c r="B7" s="112">
        <v>1830</v>
      </c>
      <c r="C7" s="112">
        <v>1943</v>
      </c>
      <c r="D7" s="112">
        <v>1965</v>
      </c>
      <c r="E7" s="112">
        <v>2074</v>
      </c>
      <c r="F7" s="112">
        <v>2158</v>
      </c>
      <c r="G7" s="109">
        <v>2295</v>
      </c>
      <c r="H7" s="109">
        <v>2419</v>
      </c>
      <c r="I7" s="112">
        <v>2533</v>
      </c>
      <c r="J7" s="112">
        <v>2620</v>
      </c>
      <c r="K7" s="112">
        <v>2717</v>
      </c>
      <c r="L7" s="112">
        <v>2804</v>
      </c>
    </row>
    <row r="8" spans="1:13" x14ac:dyDescent="0.2">
      <c r="A8" s="3" t="s">
        <v>40</v>
      </c>
      <c r="B8" s="112">
        <v>911</v>
      </c>
      <c r="C8" s="112">
        <v>956</v>
      </c>
      <c r="D8" s="112">
        <v>978</v>
      </c>
      <c r="E8" s="112">
        <v>1038</v>
      </c>
      <c r="F8" s="112">
        <v>1072</v>
      </c>
      <c r="G8" s="109">
        <v>1121</v>
      </c>
      <c r="H8" s="109">
        <v>1175</v>
      </c>
      <c r="I8" s="112">
        <v>1224</v>
      </c>
      <c r="J8" s="112">
        <v>1281</v>
      </c>
      <c r="K8" s="112">
        <v>1343</v>
      </c>
      <c r="L8" s="112">
        <v>1396</v>
      </c>
    </row>
    <row r="9" spans="1:13" x14ac:dyDescent="0.2">
      <c r="A9" s="5" t="s">
        <v>111</v>
      </c>
      <c r="B9" s="70">
        <v>8.02</v>
      </c>
      <c r="C9" s="70">
        <v>8.2200000000000006</v>
      </c>
      <c r="D9" s="82">
        <v>8.73</v>
      </c>
      <c r="E9" s="106">
        <v>8.01</v>
      </c>
      <c r="F9" s="106">
        <v>7.79</v>
      </c>
      <c r="G9" s="111">
        <v>7.47</v>
      </c>
      <c r="H9" s="111">
        <v>7.81</v>
      </c>
      <c r="I9" s="106">
        <v>8.35</v>
      </c>
      <c r="J9" s="106">
        <v>8.9499999999999993</v>
      </c>
      <c r="K9" s="106">
        <v>9.2899999999999991</v>
      </c>
      <c r="L9" s="106">
        <v>9.33</v>
      </c>
    </row>
    <row r="10" spans="1:13" x14ac:dyDescent="0.2">
      <c r="A10" s="6"/>
    </row>
    <row r="11" spans="1:13" x14ac:dyDescent="0.2">
      <c r="A11" s="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3" spans="1:13" x14ac:dyDescent="0.2"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</row>
    <row r="16" spans="1:13" x14ac:dyDescent="0.2"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</row>
    <row r="21" spans="3:13" x14ac:dyDescent="0.2"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</row>
    <row r="22" spans="3:13" x14ac:dyDescent="0.2"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</row>
    <row r="23" spans="3:13" x14ac:dyDescent="0.2"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/>
  </sheetViews>
  <sheetFormatPr baseColWidth="10" defaultColWidth="11.42578125" defaultRowHeight="12.75" x14ac:dyDescent="0.2"/>
  <cols>
    <col min="1" max="1" width="63.85546875" bestFit="1" customWidth="1"/>
    <col min="2" max="12" width="11.5703125" customWidth="1"/>
  </cols>
  <sheetData>
    <row r="1" spans="1:14" x14ac:dyDescent="0.2">
      <c r="D1" s="83"/>
      <c r="E1" s="83"/>
      <c r="F1" s="83"/>
      <c r="G1" s="83"/>
      <c r="H1" s="83"/>
      <c r="I1" s="83"/>
      <c r="J1" s="83"/>
    </row>
    <row r="2" spans="1:14" ht="15" x14ac:dyDescent="0.25">
      <c r="D2" s="322"/>
      <c r="E2" s="322"/>
      <c r="F2" s="322"/>
      <c r="G2" s="322"/>
      <c r="H2" s="322"/>
      <c r="I2" s="322"/>
      <c r="J2" s="322"/>
      <c r="K2" s="322"/>
      <c r="L2" s="322"/>
    </row>
    <row r="3" spans="1:14" x14ac:dyDescent="0.2">
      <c r="A3" s="161" t="s">
        <v>237</v>
      </c>
    </row>
    <row r="4" spans="1:14" x14ac:dyDescent="0.2">
      <c r="A4" s="1"/>
      <c r="B4" s="286">
        <v>2007</v>
      </c>
      <c r="C4" s="286">
        <v>2008</v>
      </c>
      <c r="D4" s="286">
        <v>2009</v>
      </c>
      <c r="E4" s="286">
        <v>2010</v>
      </c>
      <c r="F4" s="286">
        <v>2011</v>
      </c>
      <c r="G4" s="286">
        <v>2012</v>
      </c>
      <c r="H4" s="286">
        <v>2013</v>
      </c>
      <c r="I4" s="286">
        <v>2014</v>
      </c>
      <c r="J4" s="286">
        <v>2015</v>
      </c>
      <c r="K4" s="286">
        <v>2016</v>
      </c>
      <c r="L4" s="9">
        <v>2017</v>
      </c>
    </row>
    <row r="5" spans="1:14" x14ac:dyDescent="0.2">
      <c r="A5" s="8" t="s">
        <v>41</v>
      </c>
      <c r="B5" s="113">
        <f t="shared" ref="B5:I5" si="0">SUM(B6,B9)</f>
        <v>1319799</v>
      </c>
      <c r="C5" s="113">
        <f t="shared" si="0"/>
        <v>1374095</v>
      </c>
      <c r="D5" s="113">
        <f t="shared" si="0"/>
        <v>1416088</v>
      </c>
      <c r="E5" s="113">
        <f t="shared" si="0"/>
        <v>1507041</v>
      </c>
      <c r="F5" s="113">
        <f t="shared" si="0"/>
        <v>1593137</v>
      </c>
      <c r="G5" s="113">
        <f t="shared" si="0"/>
        <v>1671765</v>
      </c>
      <c r="H5" s="113">
        <f t="shared" si="0"/>
        <v>1793673</v>
      </c>
      <c r="I5" s="113">
        <f t="shared" si="0"/>
        <v>1907974</v>
      </c>
      <c r="J5" s="113">
        <f>SUM(J6,J9)</f>
        <v>1920065</v>
      </c>
      <c r="K5" s="113">
        <f>SUM(K6,K9)</f>
        <v>2017427</v>
      </c>
      <c r="L5" s="113">
        <f>SUM(L6,L9)</f>
        <v>2138664</v>
      </c>
      <c r="M5" s="83"/>
    </row>
    <row r="6" spans="1:14" x14ac:dyDescent="0.2">
      <c r="A6" s="10" t="s">
        <v>91</v>
      </c>
      <c r="B6" s="113">
        <f t="shared" ref="B6" si="1">SUM(B7:B8)</f>
        <v>760448</v>
      </c>
      <c r="C6" s="113">
        <f>SUM(C7:C8)</f>
        <v>729838</v>
      </c>
      <c r="D6" s="113">
        <f t="shared" ref="D6:J6" si="2">SUM(D7:D8)</f>
        <v>737822</v>
      </c>
      <c r="E6" s="113">
        <f t="shared" si="2"/>
        <v>784613</v>
      </c>
      <c r="F6" s="113">
        <f t="shared" si="2"/>
        <v>824760</v>
      </c>
      <c r="G6" s="113">
        <f t="shared" si="2"/>
        <v>820075</v>
      </c>
      <c r="H6" s="113">
        <f t="shared" si="2"/>
        <v>874546</v>
      </c>
      <c r="I6" s="113">
        <f t="shared" si="2"/>
        <v>910322</v>
      </c>
      <c r="J6" s="113">
        <f t="shared" si="2"/>
        <v>1766857</v>
      </c>
      <c r="K6" s="113">
        <f>SUM(K7:K8)</f>
        <v>1842654</v>
      </c>
      <c r="L6" s="113">
        <f>SUM(L7:L8)</f>
        <v>1944698</v>
      </c>
      <c r="M6" s="83"/>
    </row>
    <row r="7" spans="1:14" x14ac:dyDescent="0.2">
      <c r="A7" s="11" t="s">
        <v>42</v>
      </c>
      <c r="B7" s="114">
        <v>49543</v>
      </c>
      <c r="C7" s="114">
        <v>49132</v>
      </c>
      <c r="D7" s="114">
        <v>48401</v>
      </c>
      <c r="E7" s="114">
        <v>48721</v>
      </c>
      <c r="F7" s="114">
        <v>48980</v>
      </c>
      <c r="G7" s="114">
        <v>48403</v>
      </c>
      <c r="H7" s="114">
        <v>48454</v>
      </c>
      <c r="I7" s="114">
        <v>47880</v>
      </c>
      <c r="J7" s="114">
        <v>48508</v>
      </c>
      <c r="K7" s="114">
        <v>46665</v>
      </c>
      <c r="L7" s="114">
        <v>44906</v>
      </c>
    </row>
    <row r="8" spans="1:14" s="194" customFormat="1" x14ac:dyDescent="0.2">
      <c r="A8" s="11" t="s">
        <v>43</v>
      </c>
      <c r="B8" s="114">
        <v>710905</v>
      </c>
      <c r="C8" s="114">
        <v>680706</v>
      </c>
      <c r="D8" s="114">
        <v>689421</v>
      </c>
      <c r="E8" s="114">
        <v>735892</v>
      </c>
      <c r="F8" s="114">
        <v>775780</v>
      </c>
      <c r="G8" s="114">
        <v>771672</v>
      </c>
      <c r="H8" s="114">
        <v>826092</v>
      </c>
      <c r="I8" s="114">
        <v>862442</v>
      </c>
      <c r="J8" s="114">
        <v>1718349</v>
      </c>
      <c r="K8" s="114">
        <v>1795989</v>
      </c>
      <c r="L8" s="114">
        <v>1899792</v>
      </c>
      <c r="N8" s="321"/>
    </row>
    <row r="9" spans="1:14" s="194" customFormat="1" x14ac:dyDescent="0.2">
      <c r="A9" s="13" t="s">
        <v>44</v>
      </c>
      <c r="B9" s="138">
        <v>559351</v>
      </c>
      <c r="C9" s="138">
        <v>644257</v>
      </c>
      <c r="D9" s="138">
        <v>678266</v>
      </c>
      <c r="E9" s="138">
        <v>722428</v>
      </c>
      <c r="F9" s="138">
        <v>768377</v>
      </c>
      <c r="G9" s="138">
        <v>851690</v>
      </c>
      <c r="H9" s="138">
        <v>919127</v>
      </c>
      <c r="I9" s="138">
        <v>997652</v>
      </c>
      <c r="J9" s="138">
        <v>153208</v>
      </c>
      <c r="K9" s="138">
        <v>174773</v>
      </c>
      <c r="L9" s="138">
        <v>193966</v>
      </c>
    </row>
    <row r="10" spans="1:14" x14ac:dyDescent="0.2">
      <c r="A10" s="139"/>
      <c r="B10" s="105"/>
      <c r="C10" s="105"/>
    </row>
    <row r="11" spans="1:14" x14ac:dyDescent="0.2">
      <c r="A11" s="6"/>
      <c r="B11" s="14"/>
      <c r="C11" s="14"/>
      <c r="D11" s="14"/>
      <c r="E11" s="14"/>
      <c r="F11" s="14"/>
      <c r="G11" s="14"/>
      <c r="H11" s="14"/>
    </row>
    <row r="12" spans="1:14" x14ac:dyDescent="0.2">
      <c r="A12" s="161" t="s">
        <v>236</v>
      </c>
      <c r="B12" s="14"/>
      <c r="C12" s="14"/>
      <c r="D12" s="14"/>
      <c r="E12" s="14"/>
      <c r="F12" s="14"/>
      <c r="G12" s="14"/>
      <c r="H12" s="14"/>
    </row>
    <row r="13" spans="1:14" x14ac:dyDescent="0.2">
      <c r="A13" s="1"/>
      <c r="B13" s="286">
        <v>2007</v>
      </c>
      <c r="C13" s="286">
        <v>2008</v>
      </c>
      <c r="D13" s="286">
        <v>2009</v>
      </c>
      <c r="E13" s="286">
        <v>2010</v>
      </c>
      <c r="F13" s="286">
        <v>2011</v>
      </c>
      <c r="G13" s="286">
        <v>2012</v>
      </c>
      <c r="H13" s="286">
        <v>2013</v>
      </c>
      <c r="I13" s="286">
        <v>2014</v>
      </c>
      <c r="J13" s="286">
        <v>2015</v>
      </c>
      <c r="K13" s="286">
        <v>2016</v>
      </c>
      <c r="L13" s="148">
        <v>2017</v>
      </c>
    </row>
    <row r="14" spans="1:14" x14ac:dyDescent="0.2">
      <c r="A14" s="3" t="s">
        <v>142</v>
      </c>
      <c r="B14" s="114">
        <v>24867</v>
      </c>
      <c r="C14" s="114">
        <v>41713</v>
      </c>
      <c r="D14" s="114">
        <v>75111</v>
      </c>
      <c r="E14" s="114">
        <v>46832</v>
      </c>
      <c r="F14" s="114">
        <v>46498</v>
      </c>
      <c r="G14" s="114">
        <v>32167</v>
      </c>
      <c r="H14" s="114">
        <v>32981</v>
      </c>
      <c r="I14" s="114">
        <v>34078</v>
      </c>
      <c r="J14" s="114">
        <v>33243</v>
      </c>
      <c r="K14" s="114">
        <v>33940</v>
      </c>
      <c r="L14" s="114">
        <v>35077</v>
      </c>
    </row>
    <row r="15" spans="1:14" ht="15" x14ac:dyDescent="0.2">
      <c r="A15" s="3" t="s">
        <v>45</v>
      </c>
      <c r="B15" s="300" t="s">
        <v>192</v>
      </c>
      <c r="C15" s="300" t="s">
        <v>192</v>
      </c>
      <c r="D15" s="300" t="s">
        <v>192</v>
      </c>
      <c r="E15" s="300" t="s">
        <v>192</v>
      </c>
      <c r="F15" s="183" t="s">
        <v>228</v>
      </c>
      <c r="G15" s="114">
        <v>1312</v>
      </c>
      <c r="H15" s="114">
        <v>923</v>
      </c>
      <c r="I15" s="114">
        <v>954</v>
      </c>
      <c r="J15" s="114">
        <v>1031</v>
      </c>
      <c r="K15" s="114">
        <v>381</v>
      </c>
      <c r="L15" s="114">
        <v>241</v>
      </c>
    </row>
    <row r="16" spans="1:14" ht="15" x14ac:dyDescent="0.2">
      <c r="A16" s="3" t="s">
        <v>46</v>
      </c>
      <c r="B16" s="300" t="s">
        <v>192</v>
      </c>
      <c r="C16" s="300" t="s">
        <v>192</v>
      </c>
      <c r="D16" s="300" t="s">
        <v>192</v>
      </c>
      <c r="E16" s="300" t="s">
        <v>192</v>
      </c>
      <c r="F16" s="183" t="s">
        <v>229</v>
      </c>
      <c r="G16" s="114">
        <v>11402</v>
      </c>
      <c r="H16" s="114">
        <v>9527</v>
      </c>
      <c r="I16" s="114">
        <v>28744</v>
      </c>
      <c r="J16" s="114">
        <v>22778</v>
      </c>
      <c r="K16" s="114">
        <v>8814</v>
      </c>
      <c r="L16" s="114">
        <v>28199</v>
      </c>
    </row>
    <row r="17" spans="1:12" x14ac:dyDescent="0.2">
      <c r="A17" s="5" t="s">
        <v>143</v>
      </c>
      <c r="B17" s="115">
        <v>46670</v>
      </c>
      <c r="C17" s="115">
        <v>67515</v>
      </c>
      <c r="D17" s="115">
        <v>66242</v>
      </c>
      <c r="E17" s="115">
        <v>72759</v>
      </c>
      <c r="F17" s="115">
        <v>32351</v>
      </c>
      <c r="G17" s="115">
        <v>15352</v>
      </c>
      <c r="H17" s="115">
        <v>15806</v>
      </c>
      <c r="I17" s="115">
        <v>5147</v>
      </c>
      <c r="J17" s="115">
        <v>6142</v>
      </c>
      <c r="K17" s="115">
        <v>16916</v>
      </c>
      <c r="L17" s="115">
        <v>2714</v>
      </c>
    </row>
    <row r="18" spans="1:12" s="105" customFormat="1" ht="15" x14ac:dyDescent="0.2">
      <c r="A18" s="15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">
      <c r="A19" s="15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2" x14ac:dyDescent="0.2">
      <c r="A20" s="161" t="s">
        <v>48</v>
      </c>
      <c r="B20" s="105"/>
      <c r="C20" s="105"/>
    </row>
    <row r="21" spans="1:12" x14ac:dyDescent="0.2">
      <c r="A21" s="1"/>
      <c r="B21" s="286">
        <v>2007</v>
      </c>
      <c r="C21" s="286">
        <v>2008</v>
      </c>
      <c r="D21" s="286">
        <v>2009</v>
      </c>
      <c r="E21" s="286">
        <v>2010</v>
      </c>
      <c r="F21" s="286">
        <v>2011</v>
      </c>
      <c r="G21" s="286">
        <v>2012</v>
      </c>
      <c r="H21" s="286">
        <v>2013</v>
      </c>
      <c r="I21" s="286">
        <v>2014</v>
      </c>
      <c r="J21" s="286">
        <v>2015</v>
      </c>
      <c r="K21" s="286">
        <v>2016</v>
      </c>
      <c r="L21" s="9">
        <v>2017</v>
      </c>
    </row>
    <row r="22" spans="1:12" x14ac:dyDescent="0.2">
      <c r="A22" s="161" t="s">
        <v>88</v>
      </c>
      <c r="B22" s="325">
        <v>50439</v>
      </c>
      <c r="C22" s="325">
        <v>50413</v>
      </c>
      <c r="D22" s="325">
        <v>50356</v>
      </c>
      <c r="E22" s="325">
        <v>50450</v>
      </c>
      <c r="F22" s="325">
        <v>50315</v>
      </c>
      <c r="G22" s="325">
        <v>51179</v>
      </c>
      <c r="H22" s="325">
        <v>49762</v>
      </c>
      <c r="I22" s="325">
        <v>49352</v>
      </c>
      <c r="J22" s="325">
        <f>J23+J29</f>
        <v>50068</v>
      </c>
      <c r="K22" s="325">
        <f>K23+K29</f>
        <v>49241</v>
      </c>
      <c r="L22" s="134">
        <f>L23+L29</f>
        <v>46962</v>
      </c>
    </row>
    <row r="23" spans="1:12" x14ac:dyDescent="0.2">
      <c r="A23" s="10" t="s">
        <v>89</v>
      </c>
      <c r="B23" s="325">
        <v>45858</v>
      </c>
      <c r="C23" s="325">
        <v>45838</v>
      </c>
      <c r="D23" s="325">
        <v>45704</v>
      </c>
      <c r="E23" s="325">
        <v>45676</v>
      </c>
      <c r="F23" s="325">
        <v>45463</v>
      </c>
      <c r="G23" s="325">
        <v>46379</v>
      </c>
      <c r="H23" s="325">
        <v>45509</v>
      </c>
      <c r="I23" s="325">
        <v>44995</v>
      </c>
      <c r="J23" s="325">
        <f>SUM(J24:J28)</f>
        <v>45605</v>
      </c>
      <c r="K23" s="325">
        <f>SUM(K24:K28)</f>
        <v>44725</v>
      </c>
      <c r="L23" s="134">
        <f>SUM(L24:L28)</f>
        <v>42426</v>
      </c>
    </row>
    <row r="24" spans="1:12" x14ac:dyDescent="0.2">
      <c r="A24" s="11" t="s">
        <v>49</v>
      </c>
      <c r="B24" s="326">
        <v>26179</v>
      </c>
      <c r="C24" s="326">
        <v>25371</v>
      </c>
      <c r="D24" s="326">
        <v>24382</v>
      </c>
      <c r="E24" s="326">
        <v>23134</v>
      </c>
      <c r="F24" s="326">
        <v>21678</v>
      </c>
      <c r="G24" s="326">
        <v>21180</v>
      </c>
      <c r="H24" s="326">
        <v>19798</v>
      </c>
      <c r="I24" s="326">
        <v>18712</v>
      </c>
      <c r="J24" s="326">
        <v>17947</v>
      </c>
      <c r="K24" s="326">
        <v>17029</v>
      </c>
      <c r="L24" s="135">
        <v>15627</v>
      </c>
    </row>
    <row r="25" spans="1:12" x14ac:dyDescent="0.2">
      <c r="A25" s="11" t="s">
        <v>50</v>
      </c>
      <c r="B25" s="326">
        <v>11213</v>
      </c>
      <c r="C25" s="326">
        <v>11882</v>
      </c>
      <c r="D25" s="326">
        <v>12722</v>
      </c>
      <c r="E25" s="326">
        <v>13623</v>
      </c>
      <c r="F25" s="326">
        <v>14542</v>
      </c>
      <c r="G25" s="326">
        <v>15633</v>
      </c>
      <c r="H25" s="326">
        <v>16306</v>
      </c>
      <c r="I25" s="326">
        <v>17101</v>
      </c>
      <c r="J25" s="326">
        <v>18355</v>
      </c>
      <c r="K25" s="326">
        <v>18445</v>
      </c>
      <c r="L25" s="135">
        <v>17689</v>
      </c>
    </row>
    <row r="26" spans="1:12" x14ac:dyDescent="0.2">
      <c r="A26" s="11" t="s">
        <v>51</v>
      </c>
      <c r="B26" s="326">
        <v>5381</v>
      </c>
      <c r="C26" s="326">
        <v>5522</v>
      </c>
      <c r="D26" s="326">
        <v>5580</v>
      </c>
      <c r="E26" s="326">
        <v>5846</v>
      </c>
      <c r="F26" s="326">
        <v>6103</v>
      </c>
      <c r="G26" s="326">
        <v>6335</v>
      </c>
      <c r="H26" s="326">
        <v>6251</v>
      </c>
      <c r="I26" s="326">
        <v>6033</v>
      </c>
      <c r="J26" s="326">
        <v>6056</v>
      </c>
      <c r="K26" s="326">
        <v>5963</v>
      </c>
      <c r="L26" s="135">
        <v>5830</v>
      </c>
    </row>
    <row r="27" spans="1:12" x14ac:dyDescent="0.2">
      <c r="A27" s="11" t="s">
        <v>52</v>
      </c>
      <c r="B27" s="326">
        <v>2121</v>
      </c>
      <c r="C27" s="326">
        <v>2083</v>
      </c>
      <c r="D27" s="326">
        <v>2029</v>
      </c>
      <c r="E27" s="326">
        <v>2062</v>
      </c>
      <c r="F27" s="326">
        <v>2099</v>
      </c>
      <c r="G27" s="326">
        <v>2149</v>
      </c>
      <c r="H27" s="326">
        <v>2118</v>
      </c>
      <c r="I27" s="326">
        <v>2096</v>
      </c>
      <c r="J27" s="326">
        <v>2154</v>
      </c>
      <c r="K27" s="326">
        <v>2172</v>
      </c>
      <c r="L27" s="135">
        <v>2161</v>
      </c>
    </row>
    <row r="28" spans="1:12" x14ac:dyDescent="0.2">
      <c r="A28" s="11" t="s">
        <v>53</v>
      </c>
      <c r="B28" s="326">
        <v>964</v>
      </c>
      <c r="C28" s="326">
        <v>980</v>
      </c>
      <c r="D28" s="326">
        <v>993</v>
      </c>
      <c r="E28" s="326">
        <v>1012</v>
      </c>
      <c r="F28" s="326">
        <v>1041</v>
      </c>
      <c r="G28" s="326">
        <v>1080</v>
      </c>
      <c r="H28" s="326">
        <v>1036</v>
      </c>
      <c r="I28" s="326">
        <v>1054</v>
      </c>
      <c r="J28" s="326">
        <v>1093</v>
      </c>
      <c r="K28" s="326">
        <v>1116</v>
      </c>
      <c r="L28" s="135">
        <v>1119</v>
      </c>
    </row>
    <row r="29" spans="1:12" x14ac:dyDescent="0.2">
      <c r="A29" s="10" t="s">
        <v>90</v>
      </c>
      <c r="B29" s="325">
        <f t="shared" ref="B29:H29" si="3">SUM(B30:B34)</f>
        <v>4582</v>
      </c>
      <c r="C29" s="325">
        <f t="shared" si="3"/>
        <v>4575</v>
      </c>
      <c r="D29" s="325">
        <f t="shared" si="3"/>
        <v>4653</v>
      </c>
      <c r="E29" s="325">
        <f t="shared" si="3"/>
        <v>4774</v>
      </c>
      <c r="F29" s="325">
        <f t="shared" si="3"/>
        <v>4853</v>
      </c>
      <c r="G29" s="325">
        <f t="shared" si="3"/>
        <v>4801</v>
      </c>
      <c r="H29" s="325">
        <f t="shared" si="3"/>
        <v>4254</v>
      </c>
      <c r="I29" s="325">
        <v>4357</v>
      </c>
      <c r="J29" s="325">
        <f>SUM(J30:J34)</f>
        <v>4463</v>
      </c>
      <c r="K29" s="325">
        <f>SUM(K30:K34)</f>
        <v>4516</v>
      </c>
      <c r="L29" s="134">
        <f>SUM(L30:L34)</f>
        <v>4536</v>
      </c>
    </row>
    <row r="30" spans="1:12" x14ac:dyDescent="0.2">
      <c r="A30" s="11" t="s">
        <v>54</v>
      </c>
      <c r="B30" s="326">
        <v>1665</v>
      </c>
      <c r="C30" s="326">
        <v>1541</v>
      </c>
      <c r="D30" s="326">
        <v>1556</v>
      </c>
      <c r="E30" s="326">
        <v>1599</v>
      </c>
      <c r="F30" s="326">
        <v>1629</v>
      </c>
      <c r="G30" s="326">
        <v>1638</v>
      </c>
      <c r="H30" s="326">
        <v>1679</v>
      </c>
      <c r="I30" s="326">
        <v>1715</v>
      </c>
      <c r="J30" s="326">
        <v>1760</v>
      </c>
      <c r="K30" s="326">
        <v>1775</v>
      </c>
      <c r="L30" s="135">
        <v>1775</v>
      </c>
    </row>
    <row r="31" spans="1:12" x14ac:dyDescent="0.2">
      <c r="A31" s="11" t="s">
        <v>55</v>
      </c>
      <c r="B31" s="326">
        <v>1214</v>
      </c>
      <c r="C31" s="326">
        <v>1259</v>
      </c>
      <c r="D31" s="326">
        <v>1276</v>
      </c>
      <c r="E31" s="326">
        <v>1307</v>
      </c>
      <c r="F31" s="326">
        <v>1323</v>
      </c>
      <c r="G31" s="326">
        <v>1317</v>
      </c>
      <c r="H31" s="326">
        <v>1150</v>
      </c>
      <c r="I31" s="326">
        <v>1174</v>
      </c>
      <c r="J31" s="326">
        <v>1194</v>
      </c>
      <c r="K31" s="326">
        <v>1201</v>
      </c>
      <c r="L31" s="135">
        <v>1205</v>
      </c>
    </row>
    <row r="32" spans="1:12" x14ac:dyDescent="0.2">
      <c r="A32" s="11" t="s">
        <v>56</v>
      </c>
      <c r="B32" s="326">
        <v>630</v>
      </c>
      <c r="C32" s="326">
        <v>654</v>
      </c>
      <c r="D32" s="326">
        <v>664</v>
      </c>
      <c r="E32" s="326">
        <v>674</v>
      </c>
      <c r="F32" s="326">
        <v>679</v>
      </c>
      <c r="G32" s="326">
        <v>662</v>
      </c>
      <c r="H32" s="326">
        <v>502</v>
      </c>
      <c r="I32" s="326">
        <v>515</v>
      </c>
      <c r="J32" s="326">
        <v>529</v>
      </c>
      <c r="K32" s="326">
        <v>539</v>
      </c>
      <c r="L32" s="135">
        <v>542</v>
      </c>
    </row>
    <row r="33" spans="1:12" x14ac:dyDescent="0.2">
      <c r="A33" s="11" t="s">
        <v>57</v>
      </c>
      <c r="B33" s="326">
        <v>845</v>
      </c>
      <c r="C33" s="326">
        <v>884</v>
      </c>
      <c r="D33" s="326">
        <v>912</v>
      </c>
      <c r="E33" s="326">
        <v>941</v>
      </c>
      <c r="F33" s="326">
        <v>962</v>
      </c>
      <c r="G33" s="326">
        <v>943</v>
      </c>
      <c r="H33" s="326">
        <v>767</v>
      </c>
      <c r="I33" s="326">
        <v>799</v>
      </c>
      <c r="J33" s="326">
        <v>826</v>
      </c>
      <c r="K33" s="326">
        <v>847</v>
      </c>
      <c r="L33" s="135">
        <v>861</v>
      </c>
    </row>
    <row r="34" spans="1:12" x14ac:dyDescent="0.2">
      <c r="A34" s="16" t="s">
        <v>58</v>
      </c>
      <c r="B34" s="115">
        <v>228</v>
      </c>
      <c r="C34" s="115">
        <v>237</v>
      </c>
      <c r="D34" s="115">
        <v>245</v>
      </c>
      <c r="E34" s="115">
        <v>253</v>
      </c>
      <c r="F34" s="115">
        <v>260</v>
      </c>
      <c r="G34" s="115">
        <v>241</v>
      </c>
      <c r="H34" s="115">
        <v>156</v>
      </c>
      <c r="I34" s="115">
        <v>155</v>
      </c>
      <c r="J34" s="115">
        <v>154</v>
      </c>
      <c r="K34" s="115">
        <v>154</v>
      </c>
      <c r="L34" s="115">
        <v>153</v>
      </c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9"/>
  <sheetViews>
    <sheetView zoomScaleNormal="100" workbookViewId="0"/>
  </sheetViews>
  <sheetFormatPr baseColWidth="10" defaultColWidth="11.42578125" defaultRowHeight="12.75" x14ac:dyDescent="0.2"/>
  <cols>
    <col min="1" max="1" width="67" customWidth="1"/>
    <col min="2" max="4" width="12.5703125" bestFit="1" customWidth="1"/>
    <col min="5" max="7" width="12.140625" bestFit="1" customWidth="1"/>
    <col min="8" max="10" width="12.5703125" bestFit="1" customWidth="1"/>
  </cols>
  <sheetData>
    <row r="3" spans="1:12" x14ac:dyDescent="0.2">
      <c r="A3" s="161" t="s">
        <v>32</v>
      </c>
      <c r="H3" s="83"/>
      <c r="I3" s="83"/>
    </row>
    <row r="4" spans="1:12" x14ac:dyDescent="0.2">
      <c r="A4" s="7"/>
      <c r="B4" s="258">
        <v>2007</v>
      </c>
      <c r="C4" s="258">
        <v>2008</v>
      </c>
      <c r="D4" s="258">
        <v>2009</v>
      </c>
      <c r="E4" s="258">
        <v>2010</v>
      </c>
      <c r="F4" s="258">
        <v>2011</v>
      </c>
      <c r="G4" s="258">
        <v>2012</v>
      </c>
      <c r="H4" s="258">
        <v>2013</v>
      </c>
      <c r="I4" s="258">
        <v>2014</v>
      </c>
      <c r="J4" s="258">
        <v>2015</v>
      </c>
      <c r="K4" s="258">
        <v>2016</v>
      </c>
      <c r="L4" s="2">
        <v>2017</v>
      </c>
    </row>
    <row r="5" spans="1:12" x14ac:dyDescent="0.2">
      <c r="A5" s="60" t="s">
        <v>59</v>
      </c>
      <c r="B5" s="325">
        <v>149</v>
      </c>
      <c r="C5" s="325">
        <v>149</v>
      </c>
      <c r="D5" s="325">
        <v>149</v>
      </c>
      <c r="E5" s="325">
        <v>145</v>
      </c>
      <c r="F5" s="325">
        <v>142</v>
      </c>
      <c r="G5" s="325">
        <v>138</v>
      </c>
      <c r="H5" s="325">
        <f>SUM(H6:H8)</f>
        <v>137</v>
      </c>
      <c r="I5" s="325">
        <f>SUM(I6:I8)</f>
        <v>137</v>
      </c>
      <c r="J5" s="325">
        <f>SUM(J6:J8)</f>
        <v>134</v>
      </c>
      <c r="K5" s="325">
        <f>SUM(K6:K8)</f>
        <v>137</v>
      </c>
      <c r="L5" s="260">
        <f>SUM(L6:L8)</f>
        <v>136</v>
      </c>
    </row>
    <row r="6" spans="1:12" x14ac:dyDescent="0.2">
      <c r="A6" s="17" t="s">
        <v>60</v>
      </c>
      <c r="B6" s="326">
        <v>123</v>
      </c>
      <c r="C6" s="326">
        <v>121</v>
      </c>
      <c r="D6" s="326">
        <v>118</v>
      </c>
      <c r="E6" s="326">
        <v>113</v>
      </c>
      <c r="F6" s="326">
        <v>111</v>
      </c>
      <c r="G6" s="326">
        <v>109</v>
      </c>
      <c r="H6" s="326">
        <v>107</v>
      </c>
      <c r="I6" s="326">
        <v>106</v>
      </c>
      <c r="J6" s="326">
        <v>104</v>
      </c>
      <c r="K6" s="326">
        <v>104</v>
      </c>
      <c r="L6" s="135">
        <v>99</v>
      </c>
    </row>
    <row r="7" spans="1:12" x14ac:dyDescent="0.2">
      <c r="A7" s="17" t="s">
        <v>61</v>
      </c>
      <c r="B7" s="326">
        <v>16</v>
      </c>
      <c r="C7" s="326">
        <v>18</v>
      </c>
      <c r="D7" s="326">
        <v>20</v>
      </c>
      <c r="E7" s="326">
        <v>20</v>
      </c>
      <c r="F7" s="326">
        <v>19</v>
      </c>
      <c r="G7" s="326">
        <v>17</v>
      </c>
      <c r="H7" s="326">
        <v>18</v>
      </c>
      <c r="I7" s="326">
        <v>19</v>
      </c>
      <c r="J7" s="326">
        <v>20</v>
      </c>
      <c r="K7" s="326">
        <v>23</v>
      </c>
      <c r="L7" s="135">
        <v>25</v>
      </c>
    </row>
    <row r="8" spans="1:12" x14ac:dyDescent="0.2">
      <c r="A8" s="17" t="s">
        <v>128</v>
      </c>
      <c r="B8" s="326">
        <v>10</v>
      </c>
      <c r="C8" s="326">
        <v>10</v>
      </c>
      <c r="D8" s="326">
        <v>11</v>
      </c>
      <c r="E8" s="326">
        <v>12</v>
      </c>
      <c r="F8" s="326">
        <v>12</v>
      </c>
      <c r="G8" s="326">
        <v>12</v>
      </c>
      <c r="H8" s="326">
        <v>12</v>
      </c>
      <c r="I8" s="326">
        <v>12</v>
      </c>
      <c r="J8" s="326">
        <v>10</v>
      </c>
      <c r="K8" s="326">
        <v>10</v>
      </c>
      <c r="L8" s="135">
        <v>12</v>
      </c>
    </row>
    <row r="9" spans="1:12" x14ac:dyDescent="0.2">
      <c r="A9" s="79" t="s">
        <v>107</v>
      </c>
      <c r="B9" s="138">
        <v>3</v>
      </c>
      <c r="C9" s="138">
        <v>3</v>
      </c>
      <c r="D9" s="138">
        <v>3</v>
      </c>
      <c r="E9" s="138">
        <v>3</v>
      </c>
      <c r="F9" s="138">
        <v>3</v>
      </c>
      <c r="G9" s="138">
        <v>2</v>
      </c>
      <c r="H9" s="138">
        <v>2</v>
      </c>
      <c r="I9" s="138">
        <v>3</v>
      </c>
      <c r="J9" s="138">
        <v>4</v>
      </c>
      <c r="K9" s="138">
        <v>6</v>
      </c>
      <c r="L9" s="138">
        <v>6</v>
      </c>
    </row>
    <row r="10" spans="1:12" x14ac:dyDescent="0.2">
      <c r="B10" s="105"/>
      <c r="C10" s="105"/>
      <c r="L10" s="105"/>
    </row>
    <row r="11" spans="1:12" x14ac:dyDescent="0.2">
      <c r="B11" s="105"/>
      <c r="C11" s="105"/>
      <c r="L11" s="105"/>
    </row>
    <row r="12" spans="1:12" x14ac:dyDescent="0.2">
      <c r="A12" s="161" t="s">
        <v>62</v>
      </c>
      <c r="B12" s="8"/>
      <c r="C12" s="8"/>
      <c r="D12" s="8"/>
      <c r="E12" s="8"/>
      <c r="F12" s="8"/>
      <c r="G12" s="8"/>
      <c r="H12" s="8"/>
      <c r="J12" s="68"/>
      <c r="K12" s="68"/>
      <c r="L12" s="68"/>
    </row>
    <row r="13" spans="1:12" x14ac:dyDescent="0.2">
      <c r="A13" s="7"/>
      <c r="B13" s="258">
        <v>2007</v>
      </c>
      <c r="C13" s="258">
        <v>2008</v>
      </c>
      <c r="D13" s="258">
        <v>2009</v>
      </c>
      <c r="E13" s="258">
        <v>2010</v>
      </c>
      <c r="F13" s="258">
        <v>2011</v>
      </c>
      <c r="G13" s="258">
        <v>2012</v>
      </c>
      <c r="H13" s="258">
        <v>2013</v>
      </c>
      <c r="I13" s="258">
        <v>2014</v>
      </c>
      <c r="J13" s="258">
        <v>2015</v>
      </c>
      <c r="K13" s="258">
        <v>2016</v>
      </c>
      <c r="L13" s="258">
        <v>2017</v>
      </c>
    </row>
    <row r="14" spans="1:12" x14ac:dyDescent="0.2">
      <c r="A14" s="8" t="s">
        <v>63</v>
      </c>
      <c r="B14" s="336">
        <v>4438137</v>
      </c>
      <c r="C14" s="336">
        <v>4841244</v>
      </c>
      <c r="D14" s="336">
        <v>5251874</v>
      </c>
      <c r="E14" s="336">
        <v>5496535</v>
      </c>
      <c r="F14" s="336">
        <v>5712911</v>
      </c>
      <c r="G14" s="336">
        <v>6020427</v>
      </c>
      <c r="H14" s="362">
        <v>6218674</v>
      </c>
      <c r="I14" s="362">
        <v>6690106</v>
      </c>
      <c r="J14" s="362">
        <v>7213825</v>
      </c>
      <c r="K14" s="362">
        <v>7655106</v>
      </c>
      <c r="L14" s="362">
        <v>7999729</v>
      </c>
    </row>
    <row r="15" spans="1:12" x14ac:dyDescent="0.2">
      <c r="A15" s="19" t="s">
        <v>193</v>
      </c>
      <c r="B15" s="335">
        <v>4089644</v>
      </c>
      <c r="C15" s="335">
        <v>4471351</v>
      </c>
      <c r="D15" s="335">
        <v>4865720</v>
      </c>
      <c r="E15" s="335">
        <v>5097505</v>
      </c>
      <c r="F15" s="335">
        <v>5300353</v>
      </c>
      <c r="G15" s="335">
        <v>5595545</v>
      </c>
      <c r="H15" s="361">
        <v>5759449</v>
      </c>
      <c r="I15" s="361">
        <v>6207945</v>
      </c>
      <c r="J15" s="361">
        <v>6606198</v>
      </c>
      <c r="K15" s="361">
        <v>7027261</v>
      </c>
      <c r="L15" s="361">
        <v>7343957</v>
      </c>
    </row>
    <row r="16" spans="1:12" x14ac:dyDescent="0.2">
      <c r="A16" s="19" t="s">
        <v>194</v>
      </c>
      <c r="B16" s="335">
        <v>348493</v>
      </c>
      <c r="C16" s="335">
        <v>369893</v>
      </c>
      <c r="D16" s="335">
        <v>386154</v>
      </c>
      <c r="E16" s="335">
        <v>399030</v>
      </c>
      <c r="F16" s="335">
        <v>412558</v>
      </c>
      <c r="G16" s="335">
        <v>424882</v>
      </c>
      <c r="H16" s="361">
        <v>459225</v>
      </c>
      <c r="I16" s="361">
        <v>482161</v>
      </c>
      <c r="J16" s="361">
        <v>607627</v>
      </c>
      <c r="K16" s="361">
        <v>627845</v>
      </c>
      <c r="L16" s="361">
        <v>655772</v>
      </c>
    </row>
    <row r="17" spans="1:14" x14ac:dyDescent="0.2">
      <c r="A17" s="19"/>
      <c r="B17" s="326"/>
      <c r="C17" s="326"/>
      <c r="D17" s="326"/>
      <c r="E17" s="326"/>
      <c r="F17" s="326"/>
      <c r="G17" s="326"/>
      <c r="H17" s="360"/>
      <c r="I17" s="360"/>
      <c r="J17" s="360"/>
      <c r="K17" s="360"/>
      <c r="L17" s="360"/>
    </row>
    <row r="18" spans="1:14" s="139" customFormat="1" x14ac:dyDescent="0.2">
      <c r="A18" s="8" t="s">
        <v>146</v>
      </c>
      <c r="B18" s="300" t="s">
        <v>192</v>
      </c>
      <c r="C18" s="300" t="s">
        <v>192</v>
      </c>
      <c r="D18" s="300" t="s">
        <v>192</v>
      </c>
      <c r="E18" s="300" t="s">
        <v>192</v>
      </c>
      <c r="F18" s="300" t="s">
        <v>192</v>
      </c>
      <c r="G18" s="300" t="s">
        <v>192</v>
      </c>
      <c r="H18" s="362">
        <v>98609</v>
      </c>
      <c r="I18" s="362">
        <v>569028</v>
      </c>
      <c r="J18" s="362">
        <v>675619</v>
      </c>
      <c r="K18" s="362">
        <v>771958</v>
      </c>
      <c r="L18" s="362">
        <v>780291</v>
      </c>
    </row>
    <row r="19" spans="1:14" s="139" customFormat="1" x14ac:dyDescent="0.2">
      <c r="A19" s="19" t="s">
        <v>195</v>
      </c>
      <c r="B19" s="207" t="s">
        <v>192</v>
      </c>
      <c r="C19" s="300" t="s">
        <v>192</v>
      </c>
      <c r="D19" s="300" t="s">
        <v>192</v>
      </c>
      <c r="E19" s="300" t="s">
        <v>192</v>
      </c>
      <c r="F19" s="300" t="s">
        <v>192</v>
      </c>
      <c r="G19" s="300" t="s">
        <v>192</v>
      </c>
      <c r="H19" s="361">
        <v>98609</v>
      </c>
      <c r="I19" s="361">
        <v>560070</v>
      </c>
      <c r="J19" s="361">
        <v>664895</v>
      </c>
      <c r="K19" s="361">
        <v>759326</v>
      </c>
      <c r="L19" s="361">
        <v>767482</v>
      </c>
    </row>
    <row r="20" spans="1:14" s="139" customFormat="1" x14ac:dyDescent="0.2">
      <c r="A20" s="19" t="s">
        <v>196</v>
      </c>
      <c r="B20" s="207" t="s">
        <v>192</v>
      </c>
      <c r="C20" s="300" t="s">
        <v>192</v>
      </c>
      <c r="D20" s="300" t="s">
        <v>192</v>
      </c>
      <c r="E20" s="300" t="s">
        <v>192</v>
      </c>
      <c r="F20" s="300" t="s">
        <v>192</v>
      </c>
      <c r="G20" s="300" t="s">
        <v>192</v>
      </c>
      <c r="H20" s="300" t="s">
        <v>192</v>
      </c>
      <c r="I20" s="365">
        <v>8958</v>
      </c>
      <c r="J20" s="365">
        <v>10724</v>
      </c>
      <c r="K20" s="365">
        <v>12632</v>
      </c>
      <c r="L20" s="365">
        <v>12809</v>
      </c>
    </row>
    <row r="21" spans="1:14" s="139" customFormat="1" x14ac:dyDescent="0.2">
      <c r="A21" s="19"/>
      <c r="B21" s="207"/>
      <c r="C21" s="207"/>
      <c r="D21" s="207"/>
      <c r="E21" s="207"/>
      <c r="F21" s="207"/>
      <c r="G21" s="207"/>
      <c r="H21" s="365"/>
      <c r="I21" s="365"/>
      <c r="J21" s="365"/>
      <c r="K21" s="365"/>
      <c r="L21" s="365"/>
    </row>
    <row r="22" spans="1:14" ht="12.75" customHeight="1" x14ac:dyDescent="0.2">
      <c r="A22" s="20" t="s">
        <v>197</v>
      </c>
      <c r="B22" s="326">
        <v>460</v>
      </c>
      <c r="C22" s="326">
        <v>532</v>
      </c>
      <c r="D22" s="326">
        <v>648</v>
      </c>
      <c r="E22" s="326">
        <v>770</v>
      </c>
      <c r="F22" s="326">
        <v>945</v>
      </c>
      <c r="G22" s="326">
        <v>1071</v>
      </c>
      <c r="H22" s="360">
        <v>1220</v>
      </c>
      <c r="I22" s="360">
        <v>1378</v>
      </c>
      <c r="J22" s="360">
        <v>1490</v>
      </c>
      <c r="K22" s="360">
        <v>1611</v>
      </c>
      <c r="L22" s="360">
        <v>1577</v>
      </c>
    </row>
    <row r="23" spans="1:14" s="139" customFormat="1" ht="12.75" customHeight="1" x14ac:dyDescent="0.2">
      <c r="A23" s="20" t="s">
        <v>198</v>
      </c>
      <c r="B23" s="207" t="s">
        <v>192</v>
      </c>
      <c r="C23" s="207" t="s">
        <v>192</v>
      </c>
      <c r="D23" s="207" t="s">
        <v>192</v>
      </c>
      <c r="E23" s="365" t="s">
        <v>192</v>
      </c>
      <c r="F23" s="365" t="s">
        <v>192</v>
      </c>
      <c r="G23" s="326">
        <v>132</v>
      </c>
      <c r="H23" s="360">
        <v>123</v>
      </c>
      <c r="I23" s="360">
        <v>125</v>
      </c>
      <c r="J23" s="360">
        <v>129</v>
      </c>
      <c r="K23" s="360">
        <v>131</v>
      </c>
      <c r="L23" s="360">
        <v>125</v>
      </c>
    </row>
    <row r="24" spans="1:14" ht="12.75" customHeight="1" x14ac:dyDescent="0.2">
      <c r="A24" s="15" t="s">
        <v>199</v>
      </c>
      <c r="B24" s="326">
        <v>2914946</v>
      </c>
      <c r="C24" s="326">
        <v>4074429</v>
      </c>
      <c r="D24" s="326">
        <v>5249722</v>
      </c>
      <c r="E24" s="326">
        <v>6358929</v>
      </c>
      <c r="F24" s="326">
        <v>7932093</v>
      </c>
      <c r="G24" s="326">
        <v>9713391</v>
      </c>
      <c r="H24" s="360">
        <v>10485529</v>
      </c>
      <c r="I24" s="360">
        <v>14206011</v>
      </c>
      <c r="J24" s="360">
        <v>14547500</v>
      </c>
      <c r="K24" s="360">
        <v>17447887</v>
      </c>
      <c r="L24" s="360">
        <v>19581987</v>
      </c>
      <c r="M24" s="139"/>
      <c r="N24" s="299"/>
    </row>
    <row r="25" spans="1:14" s="139" customFormat="1" ht="12.75" customHeight="1" x14ac:dyDescent="0.2">
      <c r="A25" s="15" t="s">
        <v>200</v>
      </c>
      <c r="B25" s="207" t="s">
        <v>192</v>
      </c>
      <c r="C25" s="207" t="s">
        <v>192</v>
      </c>
      <c r="D25" s="207" t="s">
        <v>192</v>
      </c>
      <c r="E25" s="300" t="s">
        <v>192</v>
      </c>
      <c r="F25" s="300" t="s">
        <v>192</v>
      </c>
      <c r="G25" s="326">
        <v>58278</v>
      </c>
      <c r="H25" s="360">
        <v>84126</v>
      </c>
      <c r="I25" s="360">
        <v>120004</v>
      </c>
      <c r="J25" s="360">
        <v>154165</v>
      </c>
      <c r="K25" s="360">
        <v>183602</v>
      </c>
      <c r="L25" s="360">
        <v>208359</v>
      </c>
      <c r="N25" s="299"/>
    </row>
    <row r="26" spans="1:14" s="139" customFormat="1" ht="12.75" customHeight="1" x14ac:dyDescent="0.2">
      <c r="A26" s="15" t="s">
        <v>221</v>
      </c>
      <c r="B26" s="207" t="s">
        <v>192</v>
      </c>
      <c r="C26" s="207" t="s">
        <v>192</v>
      </c>
      <c r="D26" s="207" t="s">
        <v>192</v>
      </c>
      <c r="E26" s="300" t="s">
        <v>192</v>
      </c>
      <c r="F26" s="300" t="s">
        <v>192</v>
      </c>
      <c r="G26" s="326">
        <v>2005</v>
      </c>
      <c r="H26" s="360">
        <v>7760</v>
      </c>
      <c r="I26" s="360">
        <v>31064</v>
      </c>
      <c r="J26" s="360">
        <v>48927</v>
      </c>
      <c r="K26" s="360">
        <v>65218</v>
      </c>
      <c r="L26" s="360">
        <v>96158</v>
      </c>
    </row>
    <row r="27" spans="1:14" x14ac:dyDescent="0.2">
      <c r="A27" s="21"/>
      <c r="B27" s="326"/>
      <c r="C27" s="326"/>
      <c r="D27" s="326"/>
      <c r="E27" s="326"/>
      <c r="F27" s="326"/>
      <c r="G27" s="326"/>
      <c r="H27" s="360"/>
      <c r="I27" s="360"/>
      <c r="J27" s="360"/>
      <c r="K27" s="360"/>
      <c r="L27" s="360"/>
    </row>
    <row r="28" spans="1:14" x14ac:dyDescent="0.2">
      <c r="A28" s="21" t="s">
        <v>64</v>
      </c>
      <c r="B28" s="335">
        <v>28707</v>
      </c>
      <c r="C28" s="335">
        <v>29127</v>
      </c>
      <c r="D28" s="335">
        <v>32983</v>
      </c>
      <c r="E28" s="335">
        <v>33466</v>
      </c>
      <c r="F28" s="335">
        <v>26153</v>
      </c>
      <c r="G28" s="335">
        <v>15129</v>
      </c>
      <c r="H28" s="361">
        <v>15963</v>
      </c>
      <c r="I28" s="361">
        <v>16534</v>
      </c>
      <c r="J28" s="361">
        <v>18362</v>
      </c>
      <c r="K28" s="361">
        <v>22193</v>
      </c>
      <c r="L28" s="361">
        <v>27822</v>
      </c>
    </row>
    <row r="29" spans="1:14" x14ac:dyDescent="0.2">
      <c r="A29" s="301" t="s">
        <v>272</v>
      </c>
      <c r="B29" s="335">
        <v>1152349</v>
      </c>
      <c r="C29" s="335">
        <v>906957</v>
      </c>
      <c r="D29" s="335">
        <v>810818</v>
      </c>
      <c r="E29" s="335">
        <v>759995</v>
      </c>
      <c r="F29" s="335">
        <v>723867</v>
      </c>
      <c r="G29" s="335">
        <v>681023</v>
      </c>
      <c r="H29" s="361">
        <v>626342</v>
      </c>
      <c r="I29" s="361">
        <v>596126</v>
      </c>
      <c r="J29" s="361">
        <v>508134</v>
      </c>
      <c r="K29" s="361">
        <v>461177</v>
      </c>
      <c r="L29" s="361">
        <v>343855</v>
      </c>
      <c r="M29" s="139"/>
    </row>
    <row r="30" spans="1:14" x14ac:dyDescent="0.2">
      <c r="A30" s="21" t="s">
        <v>65</v>
      </c>
      <c r="B30" s="335">
        <v>8544208</v>
      </c>
      <c r="C30" s="335">
        <v>9523732</v>
      </c>
      <c r="D30" s="335">
        <v>10707639</v>
      </c>
      <c r="E30" s="335">
        <v>11933080</v>
      </c>
      <c r="F30" s="335">
        <v>13162659</v>
      </c>
      <c r="G30" s="335">
        <v>14393988</v>
      </c>
      <c r="H30" s="361">
        <v>15597964</v>
      </c>
      <c r="I30" s="361">
        <v>17218355</v>
      </c>
      <c r="J30" s="361">
        <v>18496228</v>
      </c>
      <c r="K30" s="361">
        <v>19964802</v>
      </c>
      <c r="L30" s="373">
        <v>19514813</v>
      </c>
      <c r="M30" s="299"/>
    </row>
    <row r="31" spans="1:14" s="139" customFormat="1" x14ac:dyDescent="0.2">
      <c r="A31" s="21"/>
      <c r="B31" s="326"/>
      <c r="C31" s="326"/>
      <c r="D31" s="326"/>
      <c r="E31" s="326"/>
      <c r="F31" s="326"/>
      <c r="G31" s="326"/>
      <c r="H31" s="360"/>
      <c r="I31" s="360"/>
      <c r="J31" s="360"/>
      <c r="K31" s="360"/>
      <c r="L31" s="360"/>
    </row>
    <row r="32" spans="1:14" x14ac:dyDescent="0.2">
      <c r="A32" s="22" t="s">
        <v>201</v>
      </c>
      <c r="B32" s="302">
        <v>10373</v>
      </c>
      <c r="C32" s="302">
        <v>11135</v>
      </c>
      <c r="D32" s="302">
        <v>11945</v>
      </c>
      <c r="E32" s="302">
        <v>12619</v>
      </c>
      <c r="F32" s="302">
        <v>13130</v>
      </c>
      <c r="G32" s="302">
        <v>13572</v>
      </c>
      <c r="H32" s="364">
        <v>16417</v>
      </c>
      <c r="I32" s="364">
        <v>15520</v>
      </c>
      <c r="J32" s="364">
        <v>15940</v>
      </c>
      <c r="K32" s="364">
        <v>16215</v>
      </c>
      <c r="L32" s="364">
        <v>17627</v>
      </c>
    </row>
    <row r="33" spans="1:13" x14ac:dyDescent="0.2">
      <c r="A33" s="303" t="s">
        <v>214</v>
      </c>
      <c r="B33" s="304">
        <v>1350</v>
      </c>
      <c r="C33" s="304">
        <v>1170</v>
      </c>
      <c r="D33" s="304">
        <v>1342</v>
      </c>
      <c r="E33" s="304">
        <v>716</v>
      </c>
      <c r="F33" s="304">
        <v>708</v>
      </c>
      <c r="G33" s="304">
        <v>690</v>
      </c>
      <c r="H33" s="363">
        <v>654</v>
      </c>
      <c r="I33" s="363">
        <v>618</v>
      </c>
      <c r="J33" s="363">
        <v>587</v>
      </c>
      <c r="K33" s="363">
        <v>627</v>
      </c>
      <c r="L33" s="363">
        <v>705</v>
      </c>
    </row>
    <row r="34" spans="1:13" s="139" customFormat="1" x14ac:dyDescent="0.2">
      <c r="A34" s="145"/>
      <c r="B34" s="114"/>
      <c r="C34" s="146"/>
      <c r="D34" s="146"/>
      <c r="E34" s="146"/>
      <c r="F34" s="146"/>
      <c r="G34" s="146"/>
      <c r="H34" s="146"/>
      <c r="I34" s="146"/>
      <c r="J34" s="146"/>
      <c r="K34" s="146"/>
      <c r="L34" s="146"/>
    </row>
    <row r="35" spans="1:13" x14ac:dyDescent="0.2">
      <c r="A35" s="24"/>
      <c r="B35" s="25"/>
      <c r="C35" s="25"/>
      <c r="D35" s="25"/>
      <c r="E35" s="25"/>
      <c r="F35" s="25"/>
      <c r="G35" s="24"/>
      <c r="H35" s="24"/>
      <c r="J35" s="68"/>
      <c r="K35" s="68"/>
      <c r="L35" s="68"/>
    </row>
    <row r="36" spans="1:13" x14ac:dyDescent="0.2">
      <c r="A36" s="26" t="s">
        <v>141</v>
      </c>
      <c r="B36" s="27"/>
      <c r="C36" s="27"/>
      <c r="D36" s="27"/>
      <c r="E36" s="27"/>
      <c r="F36" s="27"/>
      <c r="G36" s="27"/>
      <c r="H36" s="27"/>
      <c r="L36" s="105"/>
    </row>
    <row r="37" spans="1:13" x14ac:dyDescent="0.2">
      <c r="A37" s="77"/>
      <c r="B37" s="258">
        <v>2007</v>
      </c>
      <c r="C37" s="258">
        <v>2008</v>
      </c>
      <c r="D37" s="258">
        <v>2009</v>
      </c>
      <c r="E37" s="258">
        <v>2010</v>
      </c>
      <c r="F37" s="258">
        <v>2011</v>
      </c>
      <c r="G37" s="258">
        <v>2012</v>
      </c>
      <c r="H37" s="258">
        <v>2013</v>
      </c>
      <c r="I37" s="258">
        <v>2014</v>
      </c>
      <c r="J37" s="258">
        <v>2015</v>
      </c>
      <c r="K37" s="258">
        <v>2016</v>
      </c>
      <c r="L37" s="258">
        <v>2017</v>
      </c>
    </row>
    <row r="38" spans="1:13" x14ac:dyDescent="0.2">
      <c r="A38" s="28" t="s">
        <v>108</v>
      </c>
      <c r="B38" s="188">
        <v>9908</v>
      </c>
      <c r="C38" s="188">
        <v>10629</v>
      </c>
      <c r="D38" s="188">
        <v>11644</v>
      </c>
      <c r="E38" s="188">
        <v>12190</v>
      </c>
      <c r="F38" s="188">
        <v>12313</v>
      </c>
      <c r="G38" s="188">
        <v>12583</v>
      </c>
      <c r="H38" s="188">
        <v>12626</v>
      </c>
      <c r="I38" s="188">
        <v>13698</v>
      </c>
      <c r="J38" s="188">
        <v>14704</v>
      </c>
      <c r="K38" s="188">
        <v>15195</v>
      </c>
      <c r="L38" s="188">
        <v>16147</v>
      </c>
    </row>
    <row r="39" spans="1:13" x14ac:dyDescent="0.2">
      <c r="A39" s="29" t="s">
        <v>0</v>
      </c>
      <c r="B39" s="189">
        <v>2540</v>
      </c>
      <c r="C39" s="189">
        <v>3848</v>
      </c>
      <c r="D39" s="189">
        <v>6516</v>
      </c>
      <c r="E39" s="189">
        <v>10066</v>
      </c>
      <c r="F39" s="189">
        <v>11568</v>
      </c>
      <c r="G39" s="189">
        <v>12029</v>
      </c>
      <c r="H39" s="189">
        <v>11862</v>
      </c>
      <c r="I39" s="189">
        <v>12764</v>
      </c>
      <c r="J39" s="189">
        <v>13859</v>
      </c>
      <c r="K39" s="189">
        <v>14743</v>
      </c>
      <c r="L39" s="189">
        <v>15968</v>
      </c>
    </row>
    <row r="40" spans="1:13" x14ac:dyDescent="0.2">
      <c r="A40" s="29" t="s">
        <v>1</v>
      </c>
      <c r="B40" s="189">
        <v>7368</v>
      </c>
      <c r="C40" s="189">
        <v>6781</v>
      </c>
      <c r="D40" s="189">
        <v>5127</v>
      </c>
      <c r="E40" s="189">
        <v>2124</v>
      </c>
      <c r="F40" s="189">
        <v>745</v>
      </c>
      <c r="G40" s="189">
        <v>553</v>
      </c>
      <c r="H40" s="189">
        <v>761</v>
      </c>
      <c r="I40" s="189">
        <v>928</v>
      </c>
      <c r="J40" s="189">
        <v>839</v>
      </c>
      <c r="K40" s="189">
        <v>445</v>
      </c>
      <c r="L40" s="189">
        <v>166</v>
      </c>
    </row>
    <row r="41" spans="1:13" s="139" customFormat="1" x14ac:dyDescent="0.2">
      <c r="A41" s="29" t="s">
        <v>191</v>
      </c>
      <c r="B41" s="300" t="s">
        <v>192</v>
      </c>
      <c r="C41" s="300" t="s">
        <v>192</v>
      </c>
      <c r="D41" s="300" t="s">
        <v>192</v>
      </c>
      <c r="E41" s="300" t="s">
        <v>192</v>
      </c>
      <c r="F41" s="300" t="s">
        <v>192</v>
      </c>
      <c r="G41" s="300" t="s">
        <v>192</v>
      </c>
      <c r="H41" s="189">
        <v>3</v>
      </c>
      <c r="I41" s="189">
        <v>6</v>
      </c>
      <c r="J41" s="189">
        <v>6</v>
      </c>
      <c r="K41" s="189">
        <v>6</v>
      </c>
      <c r="L41" s="189">
        <v>13</v>
      </c>
    </row>
    <row r="42" spans="1:13" x14ac:dyDescent="0.2">
      <c r="A42" s="20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</row>
    <row r="43" spans="1:13" x14ac:dyDescent="0.2">
      <c r="A43" s="26" t="s">
        <v>109</v>
      </c>
      <c r="B43" s="325">
        <v>15335</v>
      </c>
      <c r="C43" s="325">
        <v>16772</v>
      </c>
      <c r="D43" s="325">
        <v>17837</v>
      </c>
      <c r="E43" s="325">
        <v>19015</v>
      </c>
      <c r="F43" s="325">
        <v>19447</v>
      </c>
      <c r="G43" s="325">
        <v>19795</v>
      </c>
      <c r="H43" s="371">
        <v>20289</v>
      </c>
      <c r="I43" s="371">
        <v>21988</v>
      </c>
      <c r="J43" s="371">
        <v>23464</v>
      </c>
      <c r="K43" s="371">
        <v>24144</v>
      </c>
      <c r="L43" s="371">
        <v>25772</v>
      </c>
    </row>
    <row r="44" spans="1:13" x14ac:dyDescent="0.2">
      <c r="A44" s="10" t="s">
        <v>66</v>
      </c>
      <c r="B44" s="325">
        <v>10519</v>
      </c>
      <c r="C44" s="325">
        <v>11899</v>
      </c>
      <c r="D44" s="325">
        <v>11789</v>
      </c>
      <c r="E44" s="325">
        <v>12968</v>
      </c>
      <c r="F44" s="325">
        <v>13564</v>
      </c>
      <c r="G44" s="325">
        <v>13620</v>
      </c>
      <c r="H44" s="371">
        <v>14449</v>
      </c>
      <c r="I44" s="371">
        <v>15650</v>
      </c>
      <c r="J44" s="371">
        <v>16552</v>
      </c>
      <c r="K44" s="371">
        <v>16779</v>
      </c>
      <c r="L44" s="371">
        <v>18067</v>
      </c>
    </row>
    <row r="45" spans="1:13" x14ac:dyDescent="0.2">
      <c r="A45" s="30" t="s">
        <v>2</v>
      </c>
      <c r="B45" s="326">
        <v>5569</v>
      </c>
      <c r="C45" s="326">
        <v>6218</v>
      </c>
      <c r="D45" s="326">
        <v>6057</v>
      </c>
      <c r="E45" s="326">
        <v>6620</v>
      </c>
      <c r="F45" s="326">
        <v>6897</v>
      </c>
      <c r="G45" s="326">
        <v>6945</v>
      </c>
      <c r="H45" s="372">
        <v>7332</v>
      </c>
      <c r="I45" s="372">
        <v>7931</v>
      </c>
      <c r="J45" s="372">
        <v>8377</v>
      </c>
      <c r="K45" s="372">
        <v>8489</v>
      </c>
      <c r="L45" s="372">
        <v>9126</v>
      </c>
    </row>
    <row r="46" spans="1:13" x14ac:dyDescent="0.2">
      <c r="A46" s="31" t="s">
        <v>76</v>
      </c>
      <c r="B46" s="326">
        <v>4949</v>
      </c>
      <c r="C46" s="326">
        <v>5681</v>
      </c>
      <c r="D46" s="326">
        <v>5732</v>
      </c>
      <c r="E46" s="326">
        <v>6349</v>
      </c>
      <c r="F46" s="326">
        <v>6667</v>
      </c>
      <c r="G46" s="326">
        <v>6675</v>
      </c>
      <c r="H46" s="372">
        <v>7117</v>
      </c>
      <c r="I46" s="372">
        <v>7719</v>
      </c>
      <c r="J46" s="372">
        <v>8175</v>
      </c>
      <c r="K46" s="372">
        <v>8290</v>
      </c>
      <c r="L46" s="372">
        <v>8941</v>
      </c>
    </row>
    <row r="47" spans="1:13" ht="12.75" customHeight="1" x14ac:dyDescent="0.2">
      <c r="A47" s="32" t="s">
        <v>75</v>
      </c>
      <c r="B47" s="188">
        <v>522</v>
      </c>
      <c r="C47" s="188">
        <v>535</v>
      </c>
      <c r="D47" s="188">
        <v>542</v>
      </c>
      <c r="E47" s="188">
        <v>528</v>
      </c>
      <c r="F47" s="188">
        <v>593</v>
      </c>
      <c r="G47" s="188">
        <v>572</v>
      </c>
      <c r="H47" s="188">
        <v>569</v>
      </c>
      <c r="I47" s="188">
        <v>557</v>
      </c>
      <c r="J47" s="188">
        <v>450</v>
      </c>
      <c r="K47" s="188">
        <v>431</v>
      </c>
      <c r="L47" s="188">
        <v>357</v>
      </c>
    </row>
    <row r="48" spans="1:13" x14ac:dyDescent="0.2">
      <c r="A48" s="132" t="s">
        <v>67</v>
      </c>
      <c r="B48" s="336">
        <v>4294</v>
      </c>
      <c r="C48" s="336">
        <v>4338</v>
      </c>
      <c r="D48" s="336">
        <v>5506</v>
      </c>
      <c r="E48" s="336">
        <v>5519</v>
      </c>
      <c r="F48" s="336">
        <v>5290</v>
      </c>
      <c r="G48" s="336">
        <v>5603</v>
      </c>
      <c r="H48" s="375">
        <v>5054</v>
      </c>
      <c r="I48" s="375">
        <v>5504</v>
      </c>
      <c r="J48" s="375">
        <v>6185</v>
      </c>
      <c r="K48" s="375">
        <v>6808</v>
      </c>
      <c r="L48" s="375">
        <v>7253</v>
      </c>
      <c r="M48" s="83"/>
    </row>
    <row r="49" spans="1:12" x14ac:dyDescent="0.2">
      <c r="A49" s="33" t="s">
        <v>3</v>
      </c>
      <c r="B49" s="335">
        <v>647</v>
      </c>
      <c r="C49" s="335">
        <v>625</v>
      </c>
      <c r="D49" s="335">
        <v>629</v>
      </c>
      <c r="E49" s="335">
        <v>642</v>
      </c>
      <c r="F49" s="335">
        <v>662</v>
      </c>
      <c r="G49" s="335">
        <v>630</v>
      </c>
      <c r="H49" s="373">
        <v>600</v>
      </c>
      <c r="I49" s="373">
        <v>635</v>
      </c>
      <c r="J49" s="373">
        <v>609</v>
      </c>
      <c r="K49" s="373">
        <v>698</v>
      </c>
      <c r="L49" s="373">
        <v>732</v>
      </c>
    </row>
    <row r="50" spans="1:12" x14ac:dyDescent="0.2">
      <c r="A50" s="31" t="s">
        <v>76</v>
      </c>
      <c r="B50" s="335">
        <v>3647</v>
      </c>
      <c r="C50" s="335">
        <v>3713</v>
      </c>
      <c r="D50" s="335">
        <v>4877</v>
      </c>
      <c r="E50" s="335">
        <v>4877</v>
      </c>
      <c r="F50" s="335">
        <v>4628</v>
      </c>
      <c r="G50" s="335">
        <v>4973</v>
      </c>
      <c r="H50" s="373">
        <v>4454</v>
      </c>
      <c r="I50" s="373">
        <v>4869</v>
      </c>
      <c r="J50" s="373">
        <v>5577</v>
      </c>
      <c r="K50" s="373">
        <v>6110</v>
      </c>
      <c r="L50" s="373">
        <v>6521</v>
      </c>
    </row>
    <row r="51" spans="1:12" s="139" customFormat="1" x14ac:dyDescent="0.2">
      <c r="A51" s="147" t="s">
        <v>149</v>
      </c>
      <c r="B51" s="300" t="s">
        <v>192</v>
      </c>
      <c r="C51" s="300" t="s">
        <v>192</v>
      </c>
      <c r="D51" s="300" t="s">
        <v>192</v>
      </c>
      <c r="E51" s="300" t="s">
        <v>192</v>
      </c>
      <c r="F51" s="300" t="s">
        <v>192</v>
      </c>
      <c r="G51" s="300" t="s">
        <v>192</v>
      </c>
      <c r="H51" s="371">
        <v>218</v>
      </c>
      <c r="I51" s="371">
        <v>277</v>
      </c>
      <c r="J51" s="371">
        <v>278</v>
      </c>
      <c r="K51" s="371">
        <v>127</v>
      </c>
      <c r="L51" s="371">
        <v>94</v>
      </c>
    </row>
    <row r="52" spans="1:12" x14ac:dyDescent="0.2">
      <c r="A52" s="21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</row>
    <row r="53" spans="1:12" x14ac:dyDescent="0.2">
      <c r="A53" s="34" t="s">
        <v>110</v>
      </c>
      <c r="B53" s="336">
        <v>109821</v>
      </c>
      <c r="C53" s="336">
        <v>119953</v>
      </c>
      <c r="D53" s="336">
        <v>122359</v>
      </c>
      <c r="E53" s="336">
        <v>125684</v>
      </c>
      <c r="F53" s="336">
        <v>130397</v>
      </c>
      <c r="G53" s="336">
        <v>138034</v>
      </c>
      <c r="H53" s="375">
        <v>141980</v>
      </c>
      <c r="I53" s="375">
        <v>149817</v>
      </c>
      <c r="J53" s="375">
        <v>154707</v>
      </c>
      <c r="K53" s="375">
        <v>156891</v>
      </c>
      <c r="L53" s="375">
        <v>162585</v>
      </c>
    </row>
    <row r="54" spans="1:12" x14ac:dyDescent="0.2">
      <c r="A54" s="43" t="s">
        <v>68</v>
      </c>
      <c r="B54" s="373">
        <v>2272</v>
      </c>
      <c r="C54" s="373">
        <v>2283</v>
      </c>
      <c r="D54" s="373">
        <v>2253</v>
      </c>
      <c r="E54" s="373">
        <v>2193</v>
      </c>
      <c r="F54" s="373">
        <v>2194</v>
      </c>
      <c r="G54" s="373">
        <v>2157</v>
      </c>
      <c r="H54" s="373">
        <v>2096</v>
      </c>
      <c r="I54" s="373">
        <v>2033</v>
      </c>
      <c r="J54" s="373">
        <v>1950</v>
      </c>
      <c r="K54" s="373">
        <v>1679</v>
      </c>
      <c r="L54" s="373">
        <v>1580</v>
      </c>
    </row>
    <row r="55" spans="1:12" x14ac:dyDescent="0.2">
      <c r="A55" s="526" t="s">
        <v>69</v>
      </c>
      <c r="B55" s="373">
        <v>107549</v>
      </c>
      <c r="C55" s="373">
        <v>117670</v>
      </c>
      <c r="D55" s="373">
        <v>120106</v>
      </c>
      <c r="E55" s="373">
        <v>123491</v>
      </c>
      <c r="F55" s="373">
        <v>128203</v>
      </c>
      <c r="G55" s="373">
        <v>135877</v>
      </c>
      <c r="H55" s="373">
        <v>139884</v>
      </c>
      <c r="I55" s="373">
        <v>147784</v>
      </c>
      <c r="J55" s="373">
        <v>152757</v>
      </c>
      <c r="K55" s="373">
        <v>155212</v>
      </c>
      <c r="L55" s="373">
        <v>161005</v>
      </c>
    </row>
    <row r="56" spans="1:12" x14ac:dyDescent="0.2">
      <c r="A56" s="36"/>
      <c r="B56" s="326"/>
      <c r="C56" s="326"/>
      <c r="D56" s="326"/>
      <c r="E56" s="326"/>
      <c r="F56" s="326"/>
      <c r="G56" s="326"/>
      <c r="H56" s="372"/>
      <c r="I56" s="372"/>
      <c r="J56" s="372"/>
      <c r="K56" s="372"/>
      <c r="L56" s="372"/>
    </row>
    <row r="57" spans="1:12" ht="12.75" customHeight="1" x14ac:dyDescent="0.2">
      <c r="A57" s="182" t="s">
        <v>125</v>
      </c>
      <c r="B57" s="261">
        <v>85490</v>
      </c>
      <c r="C57" s="261">
        <v>94708</v>
      </c>
      <c r="D57" s="261">
        <v>96152</v>
      </c>
      <c r="E57" s="261">
        <v>97722</v>
      </c>
      <c r="F57" s="261">
        <v>100758</v>
      </c>
      <c r="G57" s="261">
        <v>105726</v>
      </c>
      <c r="H57" s="374">
        <v>110282</v>
      </c>
      <c r="I57" s="374">
        <v>111401</v>
      </c>
      <c r="J57" s="374">
        <v>114227</v>
      </c>
      <c r="K57" s="374">
        <v>115750</v>
      </c>
      <c r="L57" s="374">
        <v>108684</v>
      </c>
    </row>
    <row r="58" spans="1:12" x14ac:dyDescent="0.2">
      <c r="A58" s="172"/>
    </row>
    <row r="59" spans="1:12" x14ac:dyDescent="0.2">
      <c r="A59" s="172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0"/>
  <sheetViews>
    <sheetView workbookViewId="0">
      <selection activeCell="A131" sqref="A131"/>
    </sheetView>
  </sheetViews>
  <sheetFormatPr baseColWidth="10" defaultColWidth="11.42578125" defaultRowHeight="12.75" x14ac:dyDescent="0.2"/>
  <cols>
    <col min="1" max="1" width="63.85546875" style="69" customWidth="1"/>
    <col min="2" max="2" width="11.5703125" style="69" bestFit="1" customWidth="1"/>
    <col min="3" max="5" width="11.7109375" style="69" bestFit="1" customWidth="1"/>
    <col min="6" max="7" width="11.42578125" style="69"/>
    <col min="8" max="8" width="11.42578125" style="75"/>
    <col min="9" max="14" width="11.42578125" style="69"/>
    <col min="15" max="15" width="11.7109375" style="69" bestFit="1" customWidth="1"/>
    <col min="16" max="16384" width="11.42578125" style="69"/>
  </cols>
  <sheetData>
    <row r="1" spans="1:17" ht="12" customHeight="1" x14ac:dyDescent="0.2"/>
    <row r="2" spans="1:17" ht="12" customHeight="1" x14ac:dyDescent="0.2"/>
    <row r="3" spans="1:17" ht="12" customHeight="1" x14ac:dyDescent="0.2">
      <c r="A3" s="8" t="s">
        <v>286</v>
      </c>
      <c r="B3" s="23"/>
      <c r="C3" s="23"/>
      <c r="D3" s="23"/>
      <c r="E3" s="23"/>
      <c r="F3" s="23"/>
      <c r="G3" s="23"/>
    </row>
    <row r="4" spans="1:17" ht="12" customHeight="1" x14ac:dyDescent="0.2">
      <c r="A4" s="37"/>
      <c r="B4" s="286">
        <v>2007</v>
      </c>
      <c r="C4" s="286">
        <v>2008</v>
      </c>
      <c r="D4" s="286">
        <v>2009</v>
      </c>
      <c r="E4" s="286">
        <v>2010</v>
      </c>
      <c r="F4" s="286">
        <v>2011</v>
      </c>
      <c r="G4" s="286">
        <v>2012</v>
      </c>
      <c r="H4" s="286">
        <v>2013</v>
      </c>
      <c r="I4" s="286">
        <v>2014</v>
      </c>
      <c r="J4" s="286">
        <v>2015</v>
      </c>
      <c r="K4" s="380">
        <v>2016</v>
      </c>
      <c r="L4" s="380">
        <v>2017</v>
      </c>
      <c r="M4" s="72"/>
      <c r="N4" s="72"/>
      <c r="O4" s="72"/>
    </row>
    <row r="5" spans="1:17" ht="12" customHeight="1" x14ac:dyDescent="0.2">
      <c r="A5" s="38" t="s">
        <v>88</v>
      </c>
      <c r="B5" s="327">
        <v>1478</v>
      </c>
      <c r="C5" s="327">
        <v>1604.3</v>
      </c>
      <c r="D5" s="327">
        <v>1701.4</v>
      </c>
      <c r="E5" s="327">
        <v>1837.1</v>
      </c>
      <c r="F5" s="327">
        <v>1976.1</v>
      </c>
      <c r="G5" s="327">
        <v>2137.6999999999998</v>
      </c>
      <c r="H5" s="327">
        <v>2286.6</v>
      </c>
      <c r="I5" s="327">
        <v>2451.3000000000002</v>
      </c>
      <c r="J5" s="327">
        <v>2610</v>
      </c>
      <c r="K5" s="376">
        <v>2801.7</v>
      </c>
      <c r="L5" s="376">
        <v>3022.4</v>
      </c>
      <c r="M5" s="72"/>
      <c r="N5" s="72"/>
      <c r="O5" s="72"/>
    </row>
    <row r="6" spans="1:17" ht="12" customHeight="1" x14ac:dyDescent="0.2">
      <c r="A6" s="39" t="s">
        <v>269</v>
      </c>
      <c r="B6" s="327">
        <v>512.4</v>
      </c>
      <c r="C6" s="327">
        <v>528.29999999999995</v>
      </c>
      <c r="D6" s="327">
        <v>541.6</v>
      </c>
      <c r="E6" s="327">
        <v>563.4</v>
      </c>
      <c r="F6" s="327">
        <v>575.29999999999995</v>
      </c>
      <c r="G6" s="327">
        <v>597.20000000000005</v>
      </c>
      <c r="H6" s="327">
        <v>615.70000000000005</v>
      </c>
      <c r="I6" s="327">
        <v>633.9</v>
      </c>
      <c r="J6" s="327">
        <v>658.3</v>
      </c>
      <c r="K6" s="376">
        <v>680.5</v>
      </c>
      <c r="L6" s="376">
        <v>738.2</v>
      </c>
      <c r="M6" s="72"/>
      <c r="N6" s="72"/>
      <c r="O6" s="72"/>
    </row>
    <row r="7" spans="1:17" ht="12" customHeight="1" x14ac:dyDescent="0.2">
      <c r="A7" s="11" t="s">
        <v>5</v>
      </c>
      <c r="B7" s="328">
        <v>462.3</v>
      </c>
      <c r="C7" s="328">
        <v>483.9</v>
      </c>
      <c r="D7" s="328">
        <v>503.6</v>
      </c>
      <c r="E7" s="328">
        <v>533.5</v>
      </c>
      <c r="F7" s="328">
        <v>550</v>
      </c>
      <c r="G7" s="328">
        <v>575.1</v>
      </c>
      <c r="H7" s="328">
        <v>596.1</v>
      </c>
      <c r="I7" s="328">
        <v>616.9</v>
      </c>
      <c r="J7" s="328">
        <v>643.29999999999995</v>
      </c>
      <c r="K7" s="377">
        <v>668.1</v>
      </c>
      <c r="L7" s="377">
        <v>728.6</v>
      </c>
      <c r="M7" s="72"/>
      <c r="N7" s="72"/>
      <c r="O7" s="72"/>
    </row>
    <row r="8" spans="1:17" ht="12" customHeight="1" x14ac:dyDescent="0.2">
      <c r="A8" s="11" t="s">
        <v>4</v>
      </c>
      <c r="B8" s="328">
        <v>50.2</v>
      </c>
      <c r="C8" s="328">
        <v>44.5</v>
      </c>
      <c r="D8" s="328">
        <v>38.1</v>
      </c>
      <c r="E8" s="328">
        <v>29.9</v>
      </c>
      <c r="F8" s="328">
        <v>25.3</v>
      </c>
      <c r="G8" s="328">
        <v>22.1</v>
      </c>
      <c r="H8" s="328">
        <v>19.600000000000001</v>
      </c>
      <c r="I8" s="328">
        <v>17</v>
      </c>
      <c r="J8" s="328">
        <v>15</v>
      </c>
      <c r="K8" s="377">
        <v>12.4</v>
      </c>
      <c r="L8" s="377">
        <v>9.6</v>
      </c>
      <c r="M8" s="72"/>
      <c r="N8" s="72"/>
      <c r="O8" s="72"/>
    </row>
    <row r="9" spans="1:17" ht="12" customHeight="1" x14ac:dyDescent="0.2">
      <c r="A9" s="10" t="s">
        <v>231</v>
      </c>
      <c r="B9" s="327">
        <v>965.1</v>
      </c>
      <c r="C9" s="327">
        <v>1075.5999999999999</v>
      </c>
      <c r="D9" s="327">
        <v>1159.5</v>
      </c>
      <c r="E9" s="327">
        <v>1273.5</v>
      </c>
      <c r="F9" s="327">
        <v>1400.6</v>
      </c>
      <c r="G9" s="327">
        <v>1540.4</v>
      </c>
      <c r="H9" s="327">
        <v>1670.8</v>
      </c>
      <c r="I9" s="327">
        <v>1817.3</v>
      </c>
      <c r="J9" s="327">
        <v>1951.6</v>
      </c>
      <c r="K9" s="376">
        <v>2121.1999999999998</v>
      </c>
      <c r="L9" s="376">
        <v>2284.1999999999998</v>
      </c>
      <c r="M9" s="72"/>
      <c r="N9" s="72"/>
      <c r="O9" s="72"/>
    </row>
    <row r="10" spans="1:17" ht="12" customHeight="1" x14ac:dyDescent="0.2">
      <c r="A10" s="40" t="s">
        <v>5</v>
      </c>
      <c r="B10" s="328">
        <v>960.3</v>
      </c>
      <c r="C10" s="328">
        <v>1073.2</v>
      </c>
      <c r="D10" s="328">
        <v>1157.7</v>
      </c>
      <c r="E10" s="328">
        <v>1271.8</v>
      </c>
      <c r="F10" s="328">
        <v>1398.9</v>
      </c>
      <c r="G10" s="328">
        <v>1538.3</v>
      </c>
      <c r="H10" s="328">
        <v>1668.8</v>
      </c>
      <c r="I10" s="328">
        <v>1815.3</v>
      </c>
      <c r="J10" s="328">
        <v>1949.2</v>
      </c>
      <c r="K10" s="377">
        <v>2120.6</v>
      </c>
      <c r="L10" s="377">
        <v>2283.6999999999998</v>
      </c>
      <c r="M10" s="72"/>
      <c r="N10" s="72"/>
      <c r="O10" s="72"/>
    </row>
    <row r="11" spans="1:17" ht="12" customHeight="1" x14ac:dyDescent="0.2">
      <c r="A11" s="41" t="s">
        <v>6</v>
      </c>
      <c r="B11" s="328">
        <v>4.8</v>
      </c>
      <c r="C11" s="328">
        <v>2.4</v>
      </c>
      <c r="D11" s="328">
        <v>1.9</v>
      </c>
      <c r="E11" s="328">
        <v>1.7</v>
      </c>
      <c r="F11" s="328">
        <v>1.8</v>
      </c>
      <c r="G11" s="328">
        <v>2.1</v>
      </c>
      <c r="H11" s="328">
        <v>2</v>
      </c>
      <c r="I11" s="328">
        <v>2.1</v>
      </c>
      <c r="J11" s="328">
        <v>2.5</v>
      </c>
      <c r="K11" s="377">
        <v>0.6</v>
      </c>
      <c r="L11" s="377">
        <v>0.5</v>
      </c>
      <c r="M11" s="72"/>
      <c r="N11" s="72"/>
      <c r="O11" s="72"/>
    </row>
    <row r="12" spans="1:17" ht="12" customHeight="1" x14ac:dyDescent="0.2">
      <c r="A12" s="13" t="s">
        <v>7</v>
      </c>
      <c r="B12" s="329">
        <v>0.5</v>
      </c>
      <c r="C12" s="329">
        <v>0.4</v>
      </c>
      <c r="D12" s="329">
        <v>0.3</v>
      </c>
      <c r="E12" s="329">
        <v>0.2</v>
      </c>
      <c r="F12" s="329">
        <v>0.2</v>
      </c>
      <c r="G12" s="329">
        <v>0.1</v>
      </c>
      <c r="H12" s="329">
        <v>0.1</v>
      </c>
      <c r="I12" s="329">
        <v>0.1</v>
      </c>
      <c r="J12" s="329">
        <v>0.1</v>
      </c>
      <c r="K12" s="378">
        <v>0.1</v>
      </c>
      <c r="L12" s="398">
        <v>0</v>
      </c>
      <c r="M12" s="72"/>
      <c r="N12" s="72"/>
      <c r="O12" s="72"/>
    </row>
    <row r="13" spans="1:17" ht="12" customHeight="1" x14ac:dyDescent="0.2">
      <c r="A13" s="42"/>
      <c r="C13" s="289"/>
      <c r="D13" s="289"/>
      <c r="E13" s="289"/>
      <c r="F13" s="289"/>
      <c r="G13" s="289"/>
      <c r="H13" s="139"/>
      <c r="I13" s="139"/>
      <c r="J13" s="72"/>
      <c r="K13" s="72"/>
      <c r="L13" s="72"/>
      <c r="M13" s="72"/>
      <c r="N13" s="72"/>
      <c r="O13" s="72"/>
      <c r="P13" s="72"/>
      <c r="Q13" s="72"/>
    </row>
    <row r="14" spans="1:17" ht="12" customHeight="1" x14ac:dyDescent="0.2">
      <c r="A14" s="21"/>
      <c r="C14" s="137"/>
      <c r="D14" s="137"/>
      <c r="E14" s="137"/>
      <c r="F14" s="137"/>
      <c r="G14" s="137"/>
      <c r="H14" s="137"/>
      <c r="I14" s="75"/>
      <c r="J14" s="72"/>
      <c r="K14" s="72"/>
      <c r="L14" s="72"/>
      <c r="M14" s="72"/>
      <c r="N14" s="72"/>
      <c r="O14" s="72"/>
      <c r="P14" s="72"/>
      <c r="Q14" s="72"/>
    </row>
    <row r="15" spans="1:17" ht="12" customHeight="1" x14ac:dyDescent="0.2">
      <c r="A15" s="161" t="s">
        <v>270</v>
      </c>
      <c r="C15" s="43"/>
      <c r="D15" s="43"/>
      <c r="E15" s="43"/>
      <c r="F15" s="23"/>
      <c r="G15" s="43"/>
      <c r="I15" s="72"/>
      <c r="J15" s="72"/>
      <c r="K15" s="72"/>
      <c r="L15" s="72"/>
      <c r="M15" s="72"/>
      <c r="N15" s="72"/>
      <c r="O15" s="72"/>
      <c r="P15" s="72"/>
      <c r="Q15" s="72"/>
    </row>
    <row r="16" spans="1:17" ht="12" customHeight="1" x14ac:dyDescent="0.2">
      <c r="A16" s="7"/>
      <c r="B16" s="286">
        <v>2007</v>
      </c>
      <c r="C16" s="286">
        <v>2008</v>
      </c>
      <c r="D16" s="286">
        <v>2009</v>
      </c>
      <c r="E16" s="286">
        <v>2010</v>
      </c>
      <c r="F16" s="286">
        <v>2011</v>
      </c>
      <c r="G16" s="286">
        <v>2012</v>
      </c>
      <c r="H16" s="286">
        <v>2013</v>
      </c>
      <c r="I16" s="286">
        <v>2014</v>
      </c>
      <c r="J16" s="286">
        <v>2015</v>
      </c>
      <c r="K16" s="286">
        <v>2016</v>
      </c>
      <c r="L16" s="286">
        <v>2017</v>
      </c>
    </row>
    <row r="17" spans="1:15" ht="12" customHeight="1" x14ac:dyDescent="0.2">
      <c r="A17" s="161" t="s">
        <v>88</v>
      </c>
      <c r="B17" s="327">
        <v>512.4</v>
      </c>
      <c r="C17" s="327">
        <v>528.29999999999995</v>
      </c>
      <c r="D17" s="327">
        <v>541.6</v>
      </c>
      <c r="E17" s="327">
        <v>563.4</v>
      </c>
      <c r="F17" s="327">
        <v>575.29999999999995</v>
      </c>
      <c r="G17" s="327">
        <v>597.20000000000005</v>
      </c>
      <c r="H17" s="383">
        <v>615.70000000000005</v>
      </c>
      <c r="I17" s="383">
        <v>633.9</v>
      </c>
      <c r="J17" s="383">
        <v>658.3</v>
      </c>
      <c r="K17" s="383">
        <v>680.5</v>
      </c>
      <c r="L17" s="383">
        <v>738.2</v>
      </c>
    </row>
    <row r="18" spans="1:15" ht="12" customHeight="1" x14ac:dyDescent="0.2">
      <c r="A18" s="10" t="s">
        <v>144</v>
      </c>
      <c r="B18" s="327">
        <v>455.1</v>
      </c>
      <c r="C18" s="327">
        <v>468.8</v>
      </c>
      <c r="D18" s="327">
        <v>476</v>
      </c>
      <c r="E18" s="327">
        <v>492.7</v>
      </c>
      <c r="F18" s="327">
        <v>499.3</v>
      </c>
      <c r="G18" s="327">
        <v>514.70000000000005</v>
      </c>
      <c r="H18" s="383">
        <v>528</v>
      </c>
      <c r="I18" s="383">
        <v>538.9</v>
      </c>
      <c r="J18" s="383">
        <v>556.1</v>
      </c>
      <c r="K18" s="383">
        <v>571.4</v>
      </c>
      <c r="L18" s="383">
        <v>623.9</v>
      </c>
    </row>
    <row r="19" spans="1:15" ht="12" customHeight="1" x14ac:dyDescent="0.2">
      <c r="A19" s="45" t="s">
        <v>8</v>
      </c>
      <c r="B19" s="327">
        <v>412.7</v>
      </c>
      <c r="C19" s="327">
        <v>430.5</v>
      </c>
      <c r="D19" s="327">
        <v>443.6</v>
      </c>
      <c r="E19" s="327">
        <v>467.1</v>
      </c>
      <c r="F19" s="327">
        <v>477.1</v>
      </c>
      <c r="G19" s="327">
        <v>495.4</v>
      </c>
      <c r="H19" s="383">
        <v>510.8</v>
      </c>
      <c r="I19" s="383">
        <v>524.1</v>
      </c>
      <c r="J19" s="383">
        <v>543.4</v>
      </c>
      <c r="K19" s="383">
        <v>560.70000000000005</v>
      </c>
      <c r="L19" s="383">
        <v>615.4</v>
      </c>
    </row>
    <row r="20" spans="1:15" ht="12" customHeight="1" x14ac:dyDescent="0.2">
      <c r="A20" s="46" t="s">
        <v>9</v>
      </c>
      <c r="B20" s="328">
        <v>46.1</v>
      </c>
      <c r="C20" s="328">
        <v>43.2</v>
      </c>
      <c r="D20" s="328">
        <v>44.1</v>
      </c>
      <c r="E20" s="328">
        <v>44.9</v>
      </c>
      <c r="F20" s="328">
        <v>47.1</v>
      </c>
      <c r="G20" s="328">
        <v>14.5</v>
      </c>
      <c r="H20" s="384">
        <v>14.5</v>
      </c>
      <c r="I20" s="384">
        <v>15.7</v>
      </c>
      <c r="J20" s="384">
        <v>15.1</v>
      </c>
      <c r="K20" s="384">
        <v>16.7</v>
      </c>
      <c r="L20" s="384">
        <v>18.8</v>
      </c>
      <c r="N20" s="201"/>
    </row>
    <row r="21" spans="1:15" ht="12" customHeight="1" x14ac:dyDescent="0.2">
      <c r="A21" s="46" t="s">
        <v>11</v>
      </c>
      <c r="B21" s="328">
        <v>13.9</v>
      </c>
      <c r="C21" s="328">
        <v>12.2</v>
      </c>
      <c r="D21" s="328">
        <v>12.7</v>
      </c>
      <c r="E21" s="328">
        <v>11.1</v>
      </c>
      <c r="F21" s="328">
        <v>9.6999999999999993</v>
      </c>
      <c r="G21" s="328">
        <v>8.6</v>
      </c>
      <c r="H21" s="384">
        <v>7.6</v>
      </c>
      <c r="I21" s="384">
        <v>6.6</v>
      </c>
      <c r="J21" s="384">
        <v>5.7</v>
      </c>
      <c r="K21" s="384">
        <v>5</v>
      </c>
      <c r="L21" s="384">
        <v>4.4000000000000004</v>
      </c>
      <c r="N21" s="201"/>
    </row>
    <row r="22" spans="1:15" ht="12" customHeight="1" x14ac:dyDescent="0.2">
      <c r="A22" s="46" t="s">
        <v>10</v>
      </c>
      <c r="B22" s="328">
        <v>318.8</v>
      </c>
      <c r="C22" s="328">
        <v>340.4</v>
      </c>
      <c r="D22" s="328">
        <v>349.6</v>
      </c>
      <c r="E22" s="328">
        <v>371.3</v>
      </c>
      <c r="F22" s="328">
        <v>378.1</v>
      </c>
      <c r="G22" s="328">
        <v>427.1</v>
      </c>
      <c r="H22" s="384">
        <v>435.8</v>
      </c>
      <c r="I22" s="384">
        <v>440.8</v>
      </c>
      <c r="J22" s="384">
        <v>455.1</v>
      </c>
      <c r="K22" s="384">
        <v>466.4</v>
      </c>
      <c r="L22" s="384">
        <v>482.7</v>
      </c>
    </row>
    <row r="23" spans="1:15" ht="12" customHeight="1" x14ac:dyDescent="0.2">
      <c r="A23" s="47" t="s">
        <v>70</v>
      </c>
      <c r="B23" s="328">
        <v>154.19999999999999</v>
      </c>
      <c r="C23" s="328">
        <v>171.2</v>
      </c>
      <c r="D23" s="328">
        <v>205.2</v>
      </c>
      <c r="E23" s="328">
        <v>220</v>
      </c>
      <c r="F23" s="328">
        <v>229.6</v>
      </c>
      <c r="G23" s="328">
        <v>243</v>
      </c>
      <c r="H23" s="384">
        <v>251.9</v>
      </c>
      <c r="I23" s="384">
        <v>250.9</v>
      </c>
      <c r="J23" s="384">
        <v>258.5</v>
      </c>
      <c r="K23" s="384">
        <v>263.2</v>
      </c>
      <c r="L23" s="384">
        <v>266</v>
      </c>
    </row>
    <row r="24" spans="1:15" ht="12" customHeight="1" x14ac:dyDescent="0.2">
      <c r="A24" s="47" t="s">
        <v>71</v>
      </c>
      <c r="B24" s="328">
        <v>164.6</v>
      </c>
      <c r="C24" s="328">
        <v>169.2</v>
      </c>
      <c r="D24" s="328">
        <v>144.4</v>
      </c>
      <c r="E24" s="328">
        <v>151.4</v>
      </c>
      <c r="F24" s="328">
        <v>148.4</v>
      </c>
      <c r="G24" s="328">
        <v>184.1</v>
      </c>
      <c r="H24" s="384">
        <v>183.8</v>
      </c>
      <c r="I24" s="384">
        <v>189.9</v>
      </c>
      <c r="J24" s="384">
        <v>196.6</v>
      </c>
      <c r="K24" s="384">
        <v>203.2</v>
      </c>
      <c r="L24" s="384">
        <v>216.6</v>
      </c>
    </row>
    <row r="25" spans="1:15" ht="12" customHeight="1" x14ac:dyDescent="0.2">
      <c r="A25" s="46" t="s">
        <v>35</v>
      </c>
      <c r="B25" s="331" t="s">
        <v>192</v>
      </c>
      <c r="C25" s="331" t="s">
        <v>192</v>
      </c>
      <c r="D25" s="126">
        <v>0.1</v>
      </c>
      <c r="E25" s="126">
        <v>0.2</v>
      </c>
      <c r="F25" s="126">
        <v>0.8</v>
      </c>
      <c r="G25" s="126">
        <v>3.3</v>
      </c>
      <c r="H25" s="126">
        <v>9</v>
      </c>
      <c r="I25" s="126">
        <v>15.4</v>
      </c>
      <c r="J25" s="126">
        <v>20.100000000000001</v>
      </c>
      <c r="K25" s="126">
        <v>25.6</v>
      </c>
      <c r="L25" s="126">
        <v>30</v>
      </c>
    </row>
    <row r="26" spans="1:15" ht="12" customHeight="1" x14ac:dyDescent="0.2">
      <c r="A26" s="47" t="s">
        <v>72</v>
      </c>
      <c r="B26" s="331" t="s">
        <v>192</v>
      </c>
      <c r="C26" s="331" t="s">
        <v>192</v>
      </c>
      <c r="D26" s="126">
        <v>0.1</v>
      </c>
      <c r="E26" s="126">
        <v>0.2</v>
      </c>
      <c r="F26" s="126">
        <v>0.8</v>
      </c>
      <c r="G26" s="126">
        <v>3.3</v>
      </c>
      <c r="H26" s="126">
        <v>8.9</v>
      </c>
      <c r="I26" s="126">
        <v>15.2</v>
      </c>
      <c r="J26" s="126">
        <v>20</v>
      </c>
      <c r="K26" s="126">
        <v>25.3</v>
      </c>
      <c r="L26" s="126">
        <v>29.8</v>
      </c>
    </row>
    <row r="27" spans="1:15" ht="12" customHeight="1" x14ac:dyDescent="0.2">
      <c r="A27" s="47" t="s">
        <v>73</v>
      </c>
      <c r="B27" s="331" t="s">
        <v>192</v>
      </c>
      <c r="C27" s="331" t="s">
        <v>192</v>
      </c>
      <c r="D27" s="331" t="s">
        <v>192</v>
      </c>
      <c r="E27" s="331" t="s">
        <v>192</v>
      </c>
      <c r="F27" s="331" t="s">
        <v>192</v>
      </c>
      <c r="G27" s="331">
        <v>0</v>
      </c>
      <c r="H27" s="385">
        <v>0.1</v>
      </c>
      <c r="I27" s="385">
        <v>0.2</v>
      </c>
      <c r="J27" s="385">
        <v>0.1</v>
      </c>
      <c r="K27" s="385">
        <v>0.3</v>
      </c>
      <c r="L27" s="385">
        <v>0.3</v>
      </c>
    </row>
    <row r="28" spans="1:15" ht="12" customHeight="1" x14ac:dyDescent="0.2">
      <c r="A28" s="46" t="s">
        <v>251</v>
      </c>
      <c r="B28" s="379" t="s">
        <v>192</v>
      </c>
      <c r="C28" s="379" t="s">
        <v>192</v>
      </c>
      <c r="D28" s="379" t="s">
        <v>192</v>
      </c>
      <c r="E28" s="379" t="s">
        <v>192</v>
      </c>
      <c r="F28" s="379" t="s">
        <v>192</v>
      </c>
      <c r="G28" s="379" t="s">
        <v>192</v>
      </c>
      <c r="H28" s="385" t="s">
        <v>192</v>
      </c>
      <c r="I28" s="390" t="s">
        <v>192</v>
      </c>
      <c r="J28" s="390" t="s">
        <v>192</v>
      </c>
      <c r="K28" s="390" t="s">
        <v>192</v>
      </c>
      <c r="L28" s="385">
        <v>1</v>
      </c>
    </row>
    <row r="29" spans="1:15" ht="12" customHeight="1" x14ac:dyDescent="0.2">
      <c r="A29" s="46" t="s">
        <v>252</v>
      </c>
      <c r="B29" s="379" t="s">
        <v>192</v>
      </c>
      <c r="C29" s="379" t="s">
        <v>192</v>
      </c>
      <c r="D29" s="379" t="s">
        <v>192</v>
      </c>
      <c r="E29" s="379" t="s">
        <v>192</v>
      </c>
      <c r="F29" s="379" t="s">
        <v>192</v>
      </c>
      <c r="G29" s="379" t="s">
        <v>192</v>
      </c>
      <c r="H29" s="385" t="s">
        <v>192</v>
      </c>
      <c r="I29" s="390" t="s">
        <v>192</v>
      </c>
      <c r="J29" s="390" t="s">
        <v>192</v>
      </c>
      <c r="K29" s="390" t="s">
        <v>192</v>
      </c>
      <c r="L29" s="385">
        <v>30.4</v>
      </c>
      <c r="O29" s="264"/>
    </row>
    <row r="30" spans="1:15" ht="12" customHeight="1" x14ac:dyDescent="0.2">
      <c r="A30" s="46" t="s">
        <v>92</v>
      </c>
      <c r="B30" s="328">
        <v>33.799999999999997</v>
      </c>
      <c r="C30" s="328">
        <v>34.700000000000003</v>
      </c>
      <c r="D30" s="328">
        <v>37.1</v>
      </c>
      <c r="E30" s="328">
        <v>39.5</v>
      </c>
      <c r="F30" s="328">
        <v>41.5</v>
      </c>
      <c r="G30" s="328">
        <v>41.9</v>
      </c>
      <c r="H30" s="384">
        <v>43.9</v>
      </c>
      <c r="I30" s="384">
        <v>45.7</v>
      </c>
      <c r="J30" s="384">
        <v>47.4</v>
      </c>
      <c r="K30" s="384">
        <v>47.1</v>
      </c>
      <c r="L30" s="384">
        <v>48</v>
      </c>
      <c r="O30" s="264"/>
    </row>
    <row r="31" spans="1:15" ht="12" customHeight="1" x14ac:dyDescent="0.2">
      <c r="A31" s="45" t="s">
        <v>12</v>
      </c>
      <c r="B31" s="327">
        <v>42.4</v>
      </c>
      <c r="C31" s="327">
        <v>38.299999999999997</v>
      </c>
      <c r="D31" s="327">
        <v>32.4</v>
      </c>
      <c r="E31" s="327">
        <v>25.6</v>
      </c>
      <c r="F31" s="327">
        <v>22.1</v>
      </c>
      <c r="G31" s="327">
        <v>19.3</v>
      </c>
      <c r="H31" s="383">
        <v>17.2</v>
      </c>
      <c r="I31" s="383">
        <v>14.8</v>
      </c>
      <c r="J31" s="383">
        <v>12.7</v>
      </c>
      <c r="K31" s="383">
        <v>10.7</v>
      </c>
      <c r="L31" s="383">
        <v>8.5</v>
      </c>
    </row>
    <row r="32" spans="1:15" ht="12" customHeight="1" x14ac:dyDescent="0.2">
      <c r="A32" s="48" t="s">
        <v>13</v>
      </c>
      <c r="B32" s="328">
        <v>1.7</v>
      </c>
      <c r="C32" s="328">
        <v>1.3</v>
      </c>
      <c r="D32" s="328">
        <v>1.2</v>
      </c>
      <c r="E32" s="328">
        <v>0.9</v>
      </c>
      <c r="F32" s="328">
        <v>0.7</v>
      </c>
      <c r="G32" s="328">
        <v>0.6</v>
      </c>
      <c r="H32" s="384">
        <v>0.5</v>
      </c>
      <c r="I32" s="384">
        <v>0.5</v>
      </c>
      <c r="J32" s="384">
        <v>0.4</v>
      </c>
      <c r="K32" s="384">
        <v>0.4</v>
      </c>
      <c r="L32" s="384">
        <v>0.3</v>
      </c>
    </row>
    <row r="33" spans="1:15" ht="12" customHeight="1" x14ac:dyDescent="0.2">
      <c r="A33" s="46" t="s">
        <v>14</v>
      </c>
      <c r="B33" s="328">
        <v>29</v>
      </c>
      <c r="C33" s="328">
        <v>26.1</v>
      </c>
      <c r="D33" s="328">
        <v>23.8</v>
      </c>
      <c r="E33" s="328">
        <v>19.899999999999999</v>
      </c>
      <c r="F33" s="328">
        <v>17.7</v>
      </c>
      <c r="G33" s="328">
        <v>15.7</v>
      </c>
      <c r="H33" s="384">
        <v>14</v>
      </c>
      <c r="I33" s="384">
        <v>12.2</v>
      </c>
      <c r="J33" s="384">
        <v>10.5</v>
      </c>
      <c r="K33" s="384">
        <v>8.9</v>
      </c>
      <c r="L33" s="384">
        <v>7.1</v>
      </c>
    </row>
    <row r="34" spans="1:15" ht="12" customHeight="1" x14ac:dyDescent="0.2">
      <c r="A34" s="46" t="s">
        <v>246</v>
      </c>
      <c r="B34" s="328">
        <v>11.7</v>
      </c>
      <c r="C34" s="328">
        <v>10.9</v>
      </c>
      <c r="D34" s="328">
        <v>7.4</v>
      </c>
      <c r="E34" s="328">
        <v>4.8</v>
      </c>
      <c r="F34" s="328">
        <v>3.8</v>
      </c>
      <c r="G34" s="328">
        <v>3</v>
      </c>
      <c r="H34" s="384">
        <v>2.6</v>
      </c>
      <c r="I34" s="384">
        <v>2.1</v>
      </c>
      <c r="J34" s="384">
        <v>1.7</v>
      </c>
      <c r="K34" s="384">
        <v>1.4</v>
      </c>
      <c r="L34" s="384">
        <v>1.1000000000000001</v>
      </c>
    </row>
    <row r="35" spans="1:15" ht="12" customHeight="1" x14ac:dyDescent="0.2">
      <c r="A35" s="49" t="s">
        <v>74</v>
      </c>
      <c r="B35" s="294">
        <v>49.6</v>
      </c>
      <c r="C35" s="294">
        <v>53.4</v>
      </c>
      <c r="D35" s="294">
        <v>59.9</v>
      </c>
      <c r="E35" s="294">
        <v>66.400000000000006</v>
      </c>
      <c r="F35" s="294">
        <v>72.8</v>
      </c>
      <c r="G35" s="294">
        <v>79.7</v>
      </c>
      <c r="H35" s="386">
        <v>85.2</v>
      </c>
      <c r="I35" s="386">
        <v>92.8</v>
      </c>
      <c r="J35" s="386">
        <v>99.9</v>
      </c>
      <c r="K35" s="386">
        <v>107.4</v>
      </c>
      <c r="L35" s="386">
        <v>113.3</v>
      </c>
      <c r="M35" s="294"/>
    </row>
    <row r="36" spans="1:15" ht="12" customHeight="1" x14ac:dyDescent="0.2">
      <c r="A36" s="50" t="s">
        <v>202</v>
      </c>
      <c r="B36" s="262">
        <v>7.8</v>
      </c>
      <c r="C36" s="262">
        <v>6.2</v>
      </c>
      <c r="D36" s="262">
        <v>5.7</v>
      </c>
      <c r="E36" s="262">
        <v>4.3</v>
      </c>
      <c r="F36" s="262">
        <v>3.2</v>
      </c>
      <c r="G36" s="262">
        <v>2.8</v>
      </c>
      <c r="H36" s="387">
        <v>2.4</v>
      </c>
      <c r="I36" s="387">
        <v>2.2000000000000002</v>
      </c>
      <c r="J36" s="387">
        <v>2.2999999999999998</v>
      </c>
      <c r="K36" s="387">
        <v>1.7</v>
      </c>
      <c r="L36" s="387">
        <v>1.1000000000000001</v>
      </c>
    </row>
    <row r="37" spans="1:15" ht="12" customHeight="1" x14ac:dyDescent="0.2">
      <c r="A37" s="567"/>
      <c r="B37" s="568"/>
      <c r="C37" s="568"/>
      <c r="D37" s="568"/>
      <c r="E37" s="568"/>
      <c r="F37" s="568"/>
      <c r="G37" s="568"/>
      <c r="H37" s="282"/>
      <c r="I37" s="282"/>
      <c r="J37" s="282"/>
      <c r="K37" s="282"/>
      <c r="L37" s="282"/>
    </row>
    <row r="38" spans="1:15" ht="12" customHeight="1" x14ac:dyDescent="0.2">
      <c r="A38" s="36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</row>
    <row r="39" spans="1:15" ht="12" customHeight="1" x14ac:dyDescent="0.2">
      <c r="A39" s="51" t="s">
        <v>150</v>
      </c>
      <c r="B39" s="51"/>
      <c r="C39" s="51"/>
      <c r="D39" s="51"/>
      <c r="E39" s="52"/>
      <c r="F39" s="51"/>
      <c r="G39" s="75"/>
      <c r="H39" s="72"/>
      <c r="I39" s="72"/>
      <c r="J39" s="72"/>
      <c r="K39" s="72"/>
      <c r="L39" s="72"/>
    </row>
    <row r="40" spans="1:15" ht="12" customHeight="1" x14ac:dyDescent="0.2">
      <c r="A40" s="53"/>
      <c r="B40" s="18">
        <v>2007</v>
      </c>
      <c r="C40" s="18">
        <v>2008</v>
      </c>
      <c r="D40" s="18">
        <v>2009</v>
      </c>
      <c r="E40" s="18">
        <v>2010</v>
      </c>
      <c r="F40" s="18">
        <v>2011</v>
      </c>
      <c r="G40" s="18">
        <v>2012</v>
      </c>
      <c r="H40" s="18">
        <v>2013</v>
      </c>
      <c r="I40" s="18">
        <v>2014</v>
      </c>
      <c r="J40" s="18">
        <v>2015</v>
      </c>
      <c r="K40" s="18">
        <v>2016</v>
      </c>
      <c r="L40" s="18">
        <v>2017</v>
      </c>
    </row>
    <row r="41" spans="1:15" ht="12" customHeight="1" x14ac:dyDescent="0.2">
      <c r="A41" s="208" t="s">
        <v>129</v>
      </c>
      <c r="B41" s="117">
        <v>1070.6999999999998</v>
      </c>
      <c r="C41" s="117">
        <v>1182</v>
      </c>
      <c r="D41" s="117">
        <v>1259.7</v>
      </c>
      <c r="E41" s="117">
        <v>1368.8</v>
      </c>
      <c r="F41" s="117">
        <v>1492.1999999999998</v>
      </c>
      <c r="G41" s="117">
        <v>1627.3</v>
      </c>
      <c r="H41" s="117">
        <v>1752.3</v>
      </c>
      <c r="I41" s="117">
        <v>1892.8999999999999</v>
      </c>
      <c r="J41" s="117">
        <v>2020.7999999999997</v>
      </c>
      <c r="K41" s="117">
        <v>2182.1000000000004</v>
      </c>
      <c r="L41" s="117">
        <v>2336.3999999999996</v>
      </c>
      <c r="M41" s="316"/>
      <c r="N41" s="201"/>
      <c r="O41" s="201"/>
    </row>
    <row r="42" spans="1:15" ht="12" customHeight="1" x14ac:dyDescent="0.2">
      <c r="A42" s="209" t="s">
        <v>232</v>
      </c>
      <c r="B42" s="117">
        <v>965.1</v>
      </c>
      <c r="C42" s="117">
        <v>1075.5999999999999</v>
      </c>
      <c r="D42" s="117">
        <v>1159.5</v>
      </c>
      <c r="E42" s="117">
        <v>1273.5</v>
      </c>
      <c r="F42" s="117">
        <v>1400.6</v>
      </c>
      <c r="G42" s="117">
        <v>1540.4</v>
      </c>
      <c r="H42" s="117">
        <v>1670.8</v>
      </c>
      <c r="I42" s="117">
        <v>1817.3</v>
      </c>
      <c r="J42" s="117">
        <v>1951.6</v>
      </c>
      <c r="K42" s="117">
        <v>2121.1999999999998</v>
      </c>
      <c r="L42" s="117">
        <v>2284.1999999999998</v>
      </c>
      <c r="M42" s="316"/>
      <c r="N42" s="201"/>
      <c r="O42" s="201"/>
    </row>
    <row r="43" spans="1:15" ht="12" customHeight="1" x14ac:dyDescent="0.2">
      <c r="A43" s="210" t="s">
        <v>253</v>
      </c>
      <c r="B43" s="406">
        <v>937</v>
      </c>
      <c r="C43" s="406">
        <v>1043.0999999999999</v>
      </c>
      <c r="D43" s="406">
        <v>1119</v>
      </c>
      <c r="E43" s="406">
        <v>1225.3</v>
      </c>
      <c r="F43" s="406">
        <v>1343.6</v>
      </c>
      <c r="G43" s="406">
        <v>1463.4</v>
      </c>
      <c r="H43" s="406">
        <v>1572.8</v>
      </c>
      <c r="I43" s="406">
        <v>1698.8</v>
      </c>
      <c r="J43" s="406">
        <v>1818.1</v>
      </c>
      <c r="K43" s="406">
        <v>1942.1000000000001</v>
      </c>
      <c r="L43" s="406">
        <v>2002.6</v>
      </c>
      <c r="M43" s="316"/>
      <c r="N43" s="201"/>
      <c r="O43" s="201"/>
    </row>
    <row r="44" spans="1:15" ht="12" customHeight="1" x14ac:dyDescent="0.2">
      <c r="A44" s="381" t="s">
        <v>261</v>
      </c>
      <c r="B44" s="400" t="s">
        <v>192</v>
      </c>
      <c r="C44" s="400" t="s">
        <v>192</v>
      </c>
      <c r="D44" s="400" t="s">
        <v>192</v>
      </c>
      <c r="E44" s="400" t="s">
        <v>192</v>
      </c>
      <c r="F44" s="400" t="s">
        <v>192</v>
      </c>
      <c r="G44" s="400" t="s">
        <v>192</v>
      </c>
      <c r="H44" s="400" t="s">
        <v>192</v>
      </c>
      <c r="I44" s="400" t="s">
        <v>192</v>
      </c>
      <c r="J44" s="400" t="s">
        <v>192</v>
      </c>
      <c r="K44" s="400" t="s">
        <v>192</v>
      </c>
      <c r="L44" s="391">
        <v>22.4</v>
      </c>
      <c r="M44" s="316"/>
      <c r="N44" s="201"/>
      <c r="O44" s="201"/>
    </row>
    <row r="45" spans="1:15" ht="12" customHeight="1" x14ac:dyDescent="0.2">
      <c r="A45" s="388" t="s">
        <v>254</v>
      </c>
      <c r="B45" s="389">
        <v>859.3</v>
      </c>
      <c r="C45" s="389">
        <v>969.9</v>
      </c>
      <c r="D45" s="389">
        <v>1047.9000000000001</v>
      </c>
      <c r="E45" s="389">
        <v>1160.0999999999999</v>
      </c>
      <c r="F45" s="389">
        <v>1283</v>
      </c>
      <c r="G45" s="389">
        <v>1407.5</v>
      </c>
      <c r="H45" s="389">
        <v>1521.7</v>
      </c>
      <c r="I45" s="389">
        <v>1652.6</v>
      </c>
      <c r="J45" s="389">
        <v>1776.6</v>
      </c>
      <c r="K45" s="389">
        <v>1905.9</v>
      </c>
      <c r="L45" s="389">
        <v>1971.5</v>
      </c>
      <c r="M45" s="316"/>
      <c r="N45" s="201"/>
      <c r="O45" s="201"/>
    </row>
    <row r="46" spans="1:15" ht="12" customHeight="1" x14ac:dyDescent="0.2">
      <c r="A46" s="382" t="s">
        <v>235</v>
      </c>
      <c r="B46" s="389">
        <v>77.7</v>
      </c>
      <c r="C46" s="389">
        <v>73.2</v>
      </c>
      <c r="D46" s="389">
        <v>71.099999999999994</v>
      </c>
      <c r="E46" s="389">
        <v>65.2</v>
      </c>
      <c r="F46" s="389">
        <v>60.6</v>
      </c>
      <c r="G46" s="389">
        <v>55.9</v>
      </c>
      <c r="H46" s="389">
        <v>51.1</v>
      </c>
      <c r="I46" s="389">
        <v>46.2</v>
      </c>
      <c r="J46" s="389">
        <v>41.5</v>
      </c>
      <c r="K46" s="389">
        <v>36.200000000000003</v>
      </c>
      <c r="L46" s="389">
        <v>31.1</v>
      </c>
      <c r="M46" s="316"/>
      <c r="N46" s="201"/>
      <c r="O46" s="201"/>
    </row>
    <row r="47" spans="1:15" ht="12" customHeight="1" x14ac:dyDescent="0.2">
      <c r="A47" s="210" t="s">
        <v>262</v>
      </c>
      <c r="B47" s="406">
        <v>23.3</v>
      </c>
      <c r="C47" s="406">
        <v>30.1</v>
      </c>
      <c r="D47" s="406">
        <v>38.700000000000003</v>
      </c>
      <c r="E47" s="406">
        <v>46.5</v>
      </c>
      <c r="F47" s="406">
        <v>55.3</v>
      </c>
      <c r="G47" s="406">
        <v>74.599999999999994</v>
      </c>
      <c r="H47" s="406">
        <v>95.4</v>
      </c>
      <c r="I47" s="406">
        <v>115.3</v>
      </c>
      <c r="J47" s="406">
        <v>130</v>
      </c>
      <c r="K47" s="406">
        <v>177.2</v>
      </c>
      <c r="L47" s="406">
        <v>220.7</v>
      </c>
      <c r="M47" s="316"/>
      <c r="N47" s="201"/>
      <c r="O47" s="201"/>
    </row>
    <row r="48" spans="1:15" ht="12" customHeight="1" x14ac:dyDescent="0.2">
      <c r="A48" s="210" t="s">
        <v>266</v>
      </c>
      <c r="B48" s="405" t="s">
        <v>192</v>
      </c>
      <c r="C48" s="405" t="s">
        <v>192</v>
      </c>
      <c r="D48" s="405" t="s">
        <v>192</v>
      </c>
      <c r="E48" s="405" t="s">
        <v>192</v>
      </c>
      <c r="F48" s="405" t="s">
        <v>192</v>
      </c>
      <c r="G48" s="405" t="s">
        <v>192</v>
      </c>
      <c r="H48" s="405" t="s">
        <v>192</v>
      </c>
      <c r="I48" s="405" t="s">
        <v>192</v>
      </c>
      <c r="J48" s="405" t="s">
        <v>192</v>
      </c>
      <c r="K48" s="405" t="s">
        <v>192</v>
      </c>
      <c r="L48" s="406">
        <v>59.1</v>
      </c>
      <c r="M48" s="316"/>
      <c r="N48" s="201"/>
      <c r="O48" s="201"/>
    </row>
    <row r="49" spans="1:15" ht="12" customHeight="1" x14ac:dyDescent="0.2">
      <c r="A49" s="210" t="s">
        <v>282</v>
      </c>
      <c r="B49" s="405" t="s">
        <v>192</v>
      </c>
      <c r="C49" s="405" t="s">
        <v>192</v>
      </c>
      <c r="D49" s="405" t="s">
        <v>192</v>
      </c>
      <c r="E49" s="405" t="s">
        <v>192</v>
      </c>
      <c r="F49" s="405" t="s">
        <v>192</v>
      </c>
      <c r="G49" s="406">
        <v>0.3</v>
      </c>
      <c r="H49" s="406">
        <v>0.6</v>
      </c>
      <c r="I49" s="406">
        <v>1.2</v>
      </c>
      <c r="J49" s="406">
        <v>1.1000000000000001</v>
      </c>
      <c r="K49" s="406">
        <v>1.3</v>
      </c>
      <c r="L49" s="406">
        <v>1.3</v>
      </c>
      <c r="M49" s="316"/>
      <c r="N49" s="201"/>
      <c r="O49" s="201"/>
    </row>
    <row r="50" spans="1:15" ht="12" customHeight="1" x14ac:dyDescent="0.2">
      <c r="A50" s="210" t="s">
        <v>255</v>
      </c>
      <c r="B50" s="406">
        <v>4.8</v>
      </c>
      <c r="C50" s="406">
        <v>2.4</v>
      </c>
      <c r="D50" s="406">
        <v>1.9</v>
      </c>
      <c r="E50" s="406">
        <v>1.7</v>
      </c>
      <c r="F50" s="406">
        <v>1.8</v>
      </c>
      <c r="G50" s="406">
        <v>2.1</v>
      </c>
      <c r="H50" s="406">
        <v>2</v>
      </c>
      <c r="I50" s="406">
        <v>2.1</v>
      </c>
      <c r="J50" s="406">
        <v>2.5</v>
      </c>
      <c r="K50" s="406">
        <v>0.6</v>
      </c>
      <c r="L50" s="406">
        <v>0.5</v>
      </c>
      <c r="M50" s="316"/>
      <c r="N50" s="201"/>
      <c r="O50" s="201"/>
    </row>
    <row r="51" spans="1:15" ht="12" customHeight="1" x14ac:dyDescent="0.2">
      <c r="A51" s="209" t="s">
        <v>234</v>
      </c>
      <c r="B51" s="117">
        <v>105.6</v>
      </c>
      <c r="C51" s="117">
        <v>106.4</v>
      </c>
      <c r="D51" s="117">
        <v>100.1</v>
      </c>
      <c r="E51" s="117">
        <v>95.3</v>
      </c>
      <c r="F51" s="117">
        <v>91.5</v>
      </c>
      <c r="G51" s="117">
        <v>86.9</v>
      </c>
      <c r="H51" s="117">
        <v>81.5</v>
      </c>
      <c r="I51" s="117">
        <v>75.5</v>
      </c>
      <c r="J51" s="117">
        <v>69.099999999999994</v>
      </c>
      <c r="K51" s="117">
        <v>60.9</v>
      </c>
      <c r="L51" s="117">
        <v>52.2</v>
      </c>
      <c r="M51" s="316"/>
      <c r="N51" s="201"/>
      <c r="O51" s="201"/>
    </row>
    <row r="52" spans="1:15" ht="12" customHeight="1" x14ac:dyDescent="0.2">
      <c r="A52" s="211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98"/>
      <c r="N52" s="201"/>
      <c r="O52" s="201"/>
    </row>
    <row r="53" spans="1:15" ht="12" customHeight="1" x14ac:dyDescent="0.2">
      <c r="A53" s="212" t="s">
        <v>256</v>
      </c>
      <c r="B53" s="80">
        <v>1070.5999999999999</v>
      </c>
      <c r="C53" s="80">
        <v>1181.9000000000001</v>
      </c>
      <c r="D53" s="80">
        <v>1259.7</v>
      </c>
      <c r="E53" s="80">
        <v>1368.8</v>
      </c>
      <c r="F53" s="80">
        <v>1492.2</v>
      </c>
      <c r="G53" s="80">
        <v>1627.3</v>
      </c>
      <c r="H53" s="80">
        <v>1752.3</v>
      </c>
      <c r="I53" s="80">
        <v>1892.8</v>
      </c>
      <c r="J53" s="80">
        <v>2020.6</v>
      </c>
      <c r="K53" s="80">
        <v>2182.1</v>
      </c>
      <c r="L53" s="80">
        <v>2336.4</v>
      </c>
      <c r="M53" s="201"/>
      <c r="N53" s="201"/>
      <c r="O53" s="201"/>
    </row>
    <row r="54" spans="1:15" ht="12" customHeight="1" x14ac:dyDescent="0.2">
      <c r="A54" s="209" t="s">
        <v>66</v>
      </c>
      <c r="B54" s="80">
        <v>1001.3</v>
      </c>
      <c r="C54" s="80">
        <v>1102.8</v>
      </c>
      <c r="D54" s="80">
        <v>1172.0999999999999</v>
      </c>
      <c r="E54" s="80">
        <v>1270.5999999999999</v>
      </c>
      <c r="F54" s="80">
        <v>1375.4</v>
      </c>
      <c r="G54" s="80">
        <v>1487.7</v>
      </c>
      <c r="H54" s="80">
        <v>1589.2</v>
      </c>
      <c r="I54" s="80">
        <v>1709.9</v>
      </c>
      <c r="J54" s="80">
        <v>1820.1</v>
      </c>
      <c r="K54" s="80">
        <v>1959.4</v>
      </c>
      <c r="L54" s="80">
        <v>2099.6999999999998</v>
      </c>
      <c r="M54" s="201"/>
      <c r="N54" s="201"/>
      <c r="O54" s="282"/>
    </row>
    <row r="55" spans="1:15" ht="12" customHeight="1" x14ac:dyDescent="0.2">
      <c r="A55" s="213" t="s">
        <v>2</v>
      </c>
      <c r="B55" s="153">
        <v>896.1</v>
      </c>
      <c r="C55" s="153">
        <v>987.7</v>
      </c>
      <c r="D55" s="153">
        <v>1045</v>
      </c>
      <c r="E55" s="153">
        <v>1123.5999999999999</v>
      </c>
      <c r="F55" s="153">
        <v>1207.7</v>
      </c>
      <c r="G55" s="153">
        <v>1299.0999999999999</v>
      </c>
      <c r="H55" s="153">
        <v>1366.8</v>
      </c>
      <c r="I55" s="153">
        <v>1452.7</v>
      </c>
      <c r="J55" s="153">
        <v>1526.4</v>
      </c>
      <c r="K55" s="153">
        <v>1594.8</v>
      </c>
      <c r="L55" s="153">
        <v>1638.5</v>
      </c>
      <c r="M55" s="298"/>
      <c r="N55" s="298"/>
      <c r="O55" s="201"/>
    </row>
    <row r="56" spans="1:15" ht="12" customHeight="1" x14ac:dyDescent="0.2">
      <c r="A56" s="213" t="s">
        <v>76</v>
      </c>
      <c r="B56" s="122">
        <v>105.3</v>
      </c>
      <c r="C56" s="122">
        <v>115.1</v>
      </c>
      <c r="D56" s="122">
        <v>127.1</v>
      </c>
      <c r="E56" s="122">
        <v>146.9</v>
      </c>
      <c r="F56" s="122">
        <v>167.7</v>
      </c>
      <c r="G56" s="122">
        <v>188.6</v>
      </c>
      <c r="H56" s="122">
        <v>222.3</v>
      </c>
      <c r="I56" s="122">
        <v>257.2</v>
      </c>
      <c r="J56" s="122">
        <v>293.8</v>
      </c>
      <c r="K56" s="122">
        <v>364.6</v>
      </c>
      <c r="L56" s="122">
        <v>461.1</v>
      </c>
      <c r="M56" s="401"/>
      <c r="N56" s="199"/>
      <c r="O56" s="282"/>
    </row>
    <row r="57" spans="1:15" ht="12" customHeight="1" x14ac:dyDescent="0.2">
      <c r="A57" s="214" t="s">
        <v>75</v>
      </c>
      <c r="B57" s="123">
        <v>20.5</v>
      </c>
      <c r="C57" s="123">
        <v>22.6</v>
      </c>
      <c r="D57" s="123">
        <v>21.4</v>
      </c>
      <c r="E57" s="123">
        <v>19.100000000000001</v>
      </c>
      <c r="F57" s="123">
        <v>19.5</v>
      </c>
      <c r="G57" s="123">
        <v>20.8</v>
      </c>
      <c r="H57" s="123">
        <v>21</v>
      </c>
      <c r="I57" s="123">
        <v>21.6</v>
      </c>
      <c r="J57" s="123">
        <v>20.2</v>
      </c>
      <c r="K57" s="123">
        <v>20.3</v>
      </c>
      <c r="L57" s="123">
        <v>20.5</v>
      </c>
      <c r="M57" s="297"/>
      <c r="N57" s="201"/>
      <c r="O57" s="201"/>
    </row>
    <row r="58" spans="1:15" ht="12" customHeight="1" x14ac:dyDescent="0.2">
      <c r="A58" s="209" t="s">
        <v>67</v>
      </c>
      <c r="B58" s="120">
        <v>48.8</v>
      </c>
      <c r="C58" s="120">
        <v>56.5</v>
      </c>
      <c r="D58" s="120">
        <v>66.2</v>
      </c>
      <c r="E58" s="120">
        <v>79.099999999999994</v>
      </c>
      <c r="F58" s="120">
        <v>97.3</v>
      </c>
      <c r="G58" s="120">
        <v>118.5</v>
      </c>
      <c r="H58" s="120">
        <v>141.19999999999999</v>
      </c>
      <c r="I58" s="120">
        <v>160</v>
      </c>
      <c r="J58" s="120">
        <v>179.2</v>
      </c>
      <c r="K58" s="120">
        <v>201.8</v>
      </c>
      <c r="L58" s="120">
        <v>215.8</v>
      </c>
      <c r="M58" s="296"/>
      <c r="N58" s="201"/>
      <c r="O58" s="296"/>
    </row>
    <row r="59" spans="1:15" ht="12" customHeight="1" x14ac:dyDescent="0.2">
      <c r="A59" s="215" t="s">
        <v>3</v>
      </c>
      <c r="B59" s="121">
        <v>7.8</v>
      </c>
      <c r="C59" s="121">
        <v>8.8000000000000007</v>
      </c>
      <c r="D59" s="121">
        <v>8</v>
      </c>
      <c r="E59" s="121">
        <v>6.7</v>
      </c>
      <c r="F59" s="121">
        <v>6.2</v>
      </c>
      <c r="G59" s="121">
        <v>6.3</v>
      </c>
      <c r="H59" s="121">
        <v>5.9</v>
      </c>
      <c r="I59" s="121">
        <v>5.9</v>
      </c>
      <c r="J59" s="121">
        <v>5.6</v>
      </c>
      <c r="K59" s="121">
        <v>5.7</v>
      </c>
      <c r="L59" s="121">
        <v>5.5</v>
      </c>
      <c r="M59" s="402"/>
      <c r="N59" s="201"/>
      <c r="O59" s="201"/>
    </row>
    <row r="60" spans="1:15" ht="12" customHeight="1" x14ac:dyDescent="0.2">
      <c r="A60" s="216" t="s">
        <v>76</v>
      </c>
      <c r="B60" s="121">
        <v>40.9</v>
      </c>
      <c r="C60" s="121">
        <v>47.8</v>
      </c>
      <c r="D60" s="121">
        <v>58.2</v>
      </c>
      <c r="E60" s="121">
        <v>72.400000000000006</v>
      </c>
      <c r="F60" s="121">
        <v>91.1</v>
      </c>
      <c r="G60" s="121">
        <v>112.3</v>
      </c>
      <c r="H60" s="121">
        <v>135.19999999999999</v>
      </c>
      <c r="I60" s="121">
        <v>154.1</v>
      </c>
      <c r="J60" s="121">
        <v>173.6</v>
      </c>
      <c r="K60" s="121">
        <v>196.1</v>
      </c>
      <c r="L60" s="121">
        <v>210.3</v>
      </c>
      <c r="M60" s="402"/>
      <c r="N60" s="201"/>
      <c r="O60" s="201"/>
    </row>
    <row r="61" spans="1:15" ht="12" customHeight="1" x14ac:dyDescent="0.2">
      <c r="A61" s="132" t="s">
        <v>149</v>
      </c>
      <c r="B61" s="405" t="s">
        <v>192</v>
      </c>
      <c r="C61" s="405" t="s">
        <v>192</v>
      </c>
      <c r="D61" s="405" t="s">
        <v>192</v>
      </c>
      <c r="E61" s="405" t="s">
        <v>192</v>
      </c>
      <c r="F61" s="405" t="s">
        <v>192</v>
      </c>
      <c r="G61" s="394">
        <v>0.2</v>
      </c>
      <c r="H61" s="394">
        <v>1.1000000000000001</v>
      </c>
      <c r="I61" s="394">
        <v>1.3</v>
      </c>
      <c r="J61" s="394">
        <v>1.1000000000000001</v>
      </c>
      <c r="K61" s="394">
        <v>0.6</v>
      </c>
      <c r="L61" s="394">
        <v>0.4</v>
      </c>
      <c r="M61" s="403"/>
      <c r="N61" s="201"/>
      <c r="O61" s="201"/>
    </row>
    <row r="62" spans="1:15" ht="12" customHeight="1" x14ac:dyDescent="0.2">
      <c r="A62" s="132"/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287"/>
      <c r="M62" s="195"/>
      <c r="N62" s="201"/>
      <c r="O62" s="201"/>
    </row>
    <row r="63" spans="1:15" ht="12" customHeight="1" x14ac:dyDescent="0.2">
      <c r="A63" s="190" t="s">
        <v>83</v>
      </c>
      <c r="B63" s="327">
        <v>1000.3</v>
      </c>
      <c r="C63" s="327">
        <v>1107.5999999999999</v>
      </c>
      <c r="D63" s="327">
        <v>1177</v>
      </c>
      <c r="E63" s="327">
        <v>1265.4000000000001</v>
      </c>
      <c r="F63" s="327">
        <v>1369.5</v>
      </c>
      <c r="G63" s="394">
        <v>1473.3</v>
      </c>
      <c r="H63" s="394">
        <v>1560.3</v>
      </c>
      <c r="I63" s="394">
        <v>1673.1</v>
      </c>
      <c r="J63" s="394">
        <v>1786.6</v>
      </c>
      <c r="K63" s="394">
        <v>1923.4</v>
      </c>
      <c r="L63" s="394">
        <v>2050</v>
      </c>
      <c r="M63" s="195"/>
      <c r="N63" s="201"/>
      <c r="O63" s="201"/>
    </row>
    <row r="64" spans="1:15" ht="12" customHeight="1" x14ac:dyDescent="0.2">
      <c r="A64" s="191" t="s">
        <v>267</v>
      </c>
      <c r="B64" s="328">
        <v>829.2</v>
      </c>
      <c r="C64" s="328">
        <v>942.1</v>
      </c>
      <c r="D64" s="328">
        <v>1019.5</v>
      </c>
      <c r="E64" s="328">
        <v>1119.4000000000001</v>
      </c>
      <c r="F64" s="328">
        <v>1232.5999999999999</v>
      </c>
      <c r="G64" s="397">
        <v>1346.5</v>
      </c>
      <c r="H64" s="397">
        <v>1444.4</v>
      </c>
      <c r="I64" s="397">
        <v>1567.5</v>
      </c>
      <c r="J64" s="397">
        <v>1690.7</v>
      </c>
      <c r="K64" s="397">
        <v>1839.7</v>
      </c>
      <c r="L64" s="397">
        <v>1979.4</v>
      </c>
      <c r="M64" s="197"/>
      <c r="N64" s="201"/>
      <c r="O64" s="201"/>
    </row>
    <row r="65" spans="1:15" ht="12" customHeight="1" x14ac:dyDescent="0.2">
      <c r="A65" s="191" t="s">
        <v>235</v>
      </c>
      <c r="B65" s="328">
        <v>77.7</v>
      </c>
      <c r="C65" s="328">
        <v>73.2</v>
      </c>
      <c r="D65" s="328">
        <v>71</v>
      </c>
      <c r="E65" s="328">
        <v>65.2</v>
      </c>
      <c r="F65" s="328">
        <v>60.5</v>
      </c>
      <c r="G65" s="397">
        <v>55.9</v>
      </c>
      <c r="H65" s="397">
        <v>51.1</v>
      </c>
      <c r="I65" s="397">
        <v>46.2</v>
      </c>
      <c r="J65" s="397">
        <v>41.4</v>
      </c>
      <c r="K65" s="397">
        <v>36.200000000000003</v>
      </c>
      <c r="L65" s="397">
        <v>31</v>
      </c>
      <c r="M65" s="285"/>
      <c r="N65" s="201"/>
      <c r="O65" s="201"/>
    </row>
    <row r="66" spans="1:15" ht="12" customHeight="1" x14ac:dyDescent="0.2">
      <c r="A66" s="192" t="s">
        <v>234</v>
      </c>
      <c r="B66" s="328">
        <v>93.4</v>
      </c>
      <c r="C66" s="328">
        <v>92.3</v>
      </c>
      <c r="D66" s="328">
        <v>86.5</v>
      </c>
      <c r="E66" s="328">
        <v>80.8</v>
      </c>
      <c r="F66" s="328">
        <v>76.400000000000006</v>
      </c>
      <c r="G66" s="397">
        <v>71</v>
      </c>
      <c r="H66" s="397">
        <v>64.900000000000006</v>
      </c>
      <c r="I66" s="397">
        <v>59.5</v>
      </c>
      <c r="J66" s="397">
        <v>54.5</v>
      </c>
      <c r="K66" s="397">
        <v>47.6</v>
      </c>
      <c r="L66" s="397">
        <v>39.5</v>
      </c>
      <c r="M66" s="197"/>
      <c r="N66" s="201"/>
      <c r="O66" s="201"/>
    </row>
    <row r="67" spans="1:15" ht="12" customHeight="1" x14ac:dyDescent="0.2">
      <c r="A67" s="216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95"/>
      <c r="N67" s="201"/>
      <c r="O67" s="201"/>
    </row>
    <row r="68" spans="1:15" ht="12" customHeight="1" x14ac:dyDescent="0.2">
      <c r="A68" s="208" t="s">
        <v>15</v>
      </c>
      <c r="B68" s="117">
        <v>70.400000000000006</v>
      </c>
      <c r="C68" s="117">
        <v>74.400000000000006</v>
      </c>
      <c r="D68" s="117">
        <v>82.7</v>
      </c>
      <c r="E68" s="117">
        <v>103.4</v>
      </c>
      <c r="F68" s="117">
        <v>122.7</v>
      </c>
      <c r="G68" s="117">
        <v>153.9</v>
      </c>
      <c r="H68" s="117">
        <v>192</v>
      </c>
      <c r="I68" s="117">
        <v>219.7</v>
      </c>
      <c r="J68" s="117">
        <v>234.2</v>
      </c>
      <c r="K68" s="117">
        <v>258.8</v>
      </c>
      <c r="L68" s="117">
        <v>286.39999999999998</v>
      </c>
      <c r="M68" s="195"/>
      <c r="N68" s="282"/>
      <c r="O68" s="323"/>
    </row>
    <row r="69" spans="1:15" ht="12" customHeight="1" x14ac:dyDescent="0.2">
      <c r="A69" s="217" t="s">
        <v>232</v>
      </c>
      <c r="B69" s="118">
        <v>58.2</v>
      </c>
      <c r="C69" s="118">
        <v>60.3</v>
      </c>
      <c r="D69" s="118">
        <v>69</v>
      </c>
      <c r="E69" s="118">
        <v>88.9</v>
      </c>
      <c r="F69" s="118">
        <v>107.4</v>
      </c>
      <c r="G69" s="118">
        <v>138</v>
      </c>
      <c r="H69" s="118">
        <v>175.4</v>
      </c>
      <c r="I69" s="118">
        <v>203.7</v>
      </c>
      <c r="J69" s="118">
        <v>219.5</v>
      </c>
      <c r="K69" s="118">
        <v>245.3</v>
      </c>
      <c r="L69" s="118">
        <v>273.7</v>
      </c>
      <c r="M69" s="201"/>
      <c r="N69" s="282"/>
      <c r="O69" s="323"/>
    </row>
    <row r="70" spans="1:15" ht="12" customHeight="1" x14ac:dyDescent="0.2">
      <c r="A70" s="217" t="s">
        <v>234</v>
      </c>
      <c r="B70" s="118">
        <v>12.2</v>
      </c>
      <c r="C70" s="118">
        <v>14.1</v>
      </c>
      <c r="D70" s="118">
        <v>13.7</v>
      </c>
      <c r="E70" s="118">
        <v>14.5</v>
      </c>
      <c r="F70" s="118">
        <v>15.2</v>
      </c>
      <c r="G70" s="118">
        <v>15.9</v>
      </c>
      <c r="H70" s="118">
        <v>16.600000000000001</v>
      </c>
      <c r="I70" s="118">
        <v>16</v>
      </c>
      <c r="J70" s="118">
        <v>14.6</v>
      </c>
      <c r="K70" s="118">
        <v>13.4</v>
      </c>
      <c r="L70" s="118">
        <v>12.7</v>
      </c>
      <c r="M70" s="285"/>
      <c r="N70" s="118"/>
      <c r="O70" s="323"/>
    </row>
    <row r="71" spans="1:15" ht="12" customHeight="1" x14ac:dyDescent="0.2">
      <c r="A71" s="2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96"/>
      <c r="N71" s="201"/>
      <c r="O71" s="201"/>
    </row>
    <row r="72" spans="1:15" ht="12" customHeight="1" x14ac:dyDescent="0.2">
      <c r="A72" s="219" t="s">
        <v>77</v>
      </c>
      <c r="B72" s="117">
        <v>14.3</v>
      </c>
      <c r="C72" s="117">
        <v>16.3</v>
      </c>
      <c r="D72" s="117">
        <v>17.5</v>
      </c>
      <c r="E72" s="117">
        <v>19.3</v>
      </c>
      <c r="F72" s="117">
        <v>22.5</v>
      </c>
      <c r="G72" s="117">
        <v>27.2</v>
      </c>
      <c r="H72" s="117">
        <v>31.6</v>
      </c>
      <c r="I72" s="117">
        <v>36.6</v>
      </c>
      <c r="J72" s="117">
        <v>40.200000000000003</v>
      </c>
      <c r="K72" s="117">
        <v>48.3</v>
      </c>
      <c r="L72" s="117">
        <v>54.7</v>
      </c>
      <c r="M72" s="195"/>
      <c r="N72" s="201"/>
      <c r="O72" s="201"/>
    </row>
    <row r="73" spans="1:15" ht="12" customHeight="1" x14ac:dyDescent="0.2">
      <c r="A73" s="220" t="s">
        <v>232</v>
      </c>
      <c r="B73" s="116">
        <v>11.7</v>
      </c>
      <c r="C73" s="116">
        <v>13.5</v>
      </c>
      <c r="D73" s="116">
        <v>15.1</v>
      </c>
      <c r="E73" s="116">
        <v>17</v>
      </c>
      <c r="F73" s="116">
        <v>20.100000000000001</v>
      </c>
      <c r="G73" s="116">
        <v>24.9</v>
      </c>
      <c r="H73" s="116">
        <v>29.6</v>
      </c>
      <c r="I73" s="116">
        <v>34.700000000000003</v>
      </c>
      <c r="J73" s="116">
        <v>38.5</v>
      </c>
      <c r="K73" s="116">
        <v>46.7</v>
      </c>
      <c r="L73" s="116">
        <v>53.2</v>
      </c>
      <c r="M73" s="197"/>
      <c r="N73" s="201"/>
      <c r="O73" s="201"/>
    </row>
    <row r="74" spans="1:15" ht="12" customHeight="1" x14ac:dyDescent="0.2">
      <c r="A74" s="221" t="s">
        <v>16</v>
      </c>
      <c r="B74" s="119">
        <v>2.7</v>
      </c>
      <c r="C74" s="119">
        <v>2.8</v>
      </c>
      <c r="D74" s="119">
        <v>2.4</v>
      </c>
      <c r="E74" s="119">
        <v>2.2999999999999998</v>
      </c>
      <c r="F74" s="119">
        <v>2.4</v>
      </c>
      <c r="G74" s="119">
        <v>2.2999999999999998</v>
      </c>
      <c r="H74" s="119">
        <v>2</v>
      </c>
      <c r="I74" s="119">
        <v>1.9</v>
      </c>
      <c r="J74" s="119">
        <v>1.6</v>
      </c>
      <c r="K74" s="119">
        <v>1.7</v>
      </c>
      <c r="L74" s="119">
        <v>1.5</v>
      </c>
      <c r="M74" s="197"/>
      <c r="N74" s="201"/>
      <c r="O74" s="201"/>
    </row>
    <row r="75" spans="1:15" ht="12" customHeight="1" x14ac:dyDescent="0.2">
      <c r="A75" s="404"/>
      <c r="B75" s="144"/>
      <c r="C75" s="144"/>
      <c r="D75" s="144"/>
      <c r="E75" s="144"/>
      <c r="F75" s="144"/>
      <c r="G75" s="144"/>
      <c r="H75" s="144"/>
      <c r="I75" s="56"/>
      <c r="J75" s="56"/>
      <c r="K75" s="56"/>
      <c r="L75" s="56"/>
      <c r="M75" s="72"/>
    </row>
    <row r="76" spans="1:15" ht="12" customHeight="1" x14ac:dyDescent="0.2">
      <c r="A76" s="434"/>
      <c r="B76" s="24"/>
      <c r="C76" s="24"/>
      <c r="D76" s="24"/>
      <c r="E76" s="24"/>
      <c r="F76" s="25"/>
      <c r="G76" s="24"/>
      <c r="I76" s="140"/>
      <c r="J76" s="140"/>
      <c r="K76" s="140"/>
      <c r="L76" s="140"/>
      <c r="M76" s="72"/>
    </row>
    <row r="77" spans="1:15" ht="12" customHeight="1" x14ac:dyDescent="0.2">
      <c r="A77" s="26" t="s">
        <v>126</v>
      </c>
      <c r="B77" s="20"/>
      <c r="C77" s="20"/>
      <c r="D77" s="20"/>
      <c r="E77" s="20"/>
      <c r="F77" s="23"/>
      <c r="G77" s="20"/>
      <c r="I77" s="72"/>
      <c r="J77" s="72"/>
      <c r="K77" s="72"/>
      <c r="L77" s="72"/>
    </row>
    <row r="78" spans="1:15" ht="12" customHeight="1" x14ac:dyDescent="0.2">
      <c r="A78" s="71"/>
      <c r="B78" s="286">
        <v>2007</v>
      </c>
      <c r="C78" s="286">
        <v>2008</v>
      </c>
      <c r="D78" s="286">
        <v>2009</v>
      </c>
      <c r="E78" s="286">
        <v>2010</v>
      </c>
      <c r="F78" s="286">
        <v>2011</v>
      </c>
      <c r="G78" s="286">
        <v>2012</v>
      </c>
      <c r="H78" s="286">
        <v>2013</v>
      </c>
      <c r="I78" s="286">
        <v>2014</v>
      </c>
      <c r="J78" s="286">
        <v>2015</v>
      </c>
      <c r="K78" s="286">
        <v>2016</v>
      </c>
      <c r="L78" s="286">
        <v>2017</v>
      </c>
      <c r="M78" s="72"/>
    </row>
    <row r="79" spans="1:15" ht="12" customHeight="1" x14ac:dyDescent="0.2">
      <c r="A79" s="8" t="s">
        <v>151</v>
      </c>
      <c r="B79" s="327">
        <v>1035.0999999999999</v>
      </c>
      <c r="C79" s="327">
        <v>1146.3</v>
      </c>
      <c r="D79" s="327">
        <v>1222.2</v>
      </c>
      <c r="E79" s="327">
        <v>1309.4000000000001</v>
      </c>
      <c r="F79" s="327">
        <v>1413</v>
      </c>
      <c r="G79" s="394">
        <v>1531.3</v>
      </c>
      <c r="H79" s="394">
        <v>1623.5</v>
      </c>
      <c r="I79" s="394">
        <v>1739.7</v>
      </c>
      <c r="J79" s="394">
        <v>1855.2</v>
      </c>
      <c r="K79" s="394">
        <v>1997.4</v>
      </c>
      <c r="L79" s="394">
        <v>2072.4</v>
      </c>
      <c r="M79" s="316"/>
    </row>
    <row r="80" spans="1:15" s="399" customFormat="1" ht="12" customHeight="1" x14ac:dyDescent="0.2">
      <c r="A80" s="393" t="s">
        <v>78</v>
      </c>
      <c r="B80" s="394">
        <v>95.9</v>
      </c>
      <c r="C80" s="394">
        <v>94.9</v>
      </c>
      <c r="D80" s="394">
        <v>88.8</v>
      </c>
      <c r="E80" s="394">
        <v>83</v>
      </c>
      <c r="F80" s="394">
        <v>78.7</v>
      </c>
      <c r="G80" s="394">
        <v>73.3</v>
      </c>
      <c r="H80" s="394">
        <v>66.8</v>
      </c>
      <c r="I80" s="394">
        <v>61.3</v>
      </c>
      <c r="J80" s="394">
        <v>55.9</v>
      </c>
      <c r="K80" s="394">
        <v>48.9</v>
      </c>
      <c r="L80" s="394">
        <v>40.700000000000003</v>
      </c>
      <c r="M80" s="413"/>
    </row>
    <row r="81" spans="1:16" s="399" customFormat="1" ht="12" customHeight="1" x14ac:dyDescent="0.2">
      <c r="A81" s="393" t="s">
        <v>259</v>
      </c>
      <c r="B81" s="394">
        <v>868.1</v>
      </c>
      <c r="C81" s="394">
        <v>967.5</v>
      </c>
      <c r="D81" s="394">
        <v>1065.2</v>
      </c>
      <c r="E81" s="394">
        <v>1152</v>
      </c>
      <c r="F81" s="394">
        <v>1237.5999999999999</v>
      </c>
      <c r="G81" s="394">
        <v>1351.9</v>
      </c>
      <c r="H81" s="394">
        <v>1437.7</v>
      </c>
      <c r="I81" s="394">
        <v>1543.2</v>
      </c>
      <c r="J81" s="394">
        <v>1641.3</v>
      </c>
      <c r="K81" s="394">
        <v>1745.5</v>
      </c>
      <c r="L81" s="394">
        <v>1831</v>
      </c>
      <c r="M81" s="412"/>
    </row>
    <row r="82" spans="1:16" s="477" customFormat="1" ht="12" customHeight="1" x14ac:dyDescent="0.2">
      <c r="A82" s="476" t="s">
        <v>263</v>
      </c>
      <c r="B82" s="406">
        <v>77.7</v>
      </c>
      <c r="C82" s="406">
        <v>73.2</v>
      </c>
      <c r="D82" s="406">
        <v>71.099999999999994</v>
      </c>
      <c r="E82" s="406">
        <v>65.2</v>
      </c>
      <c r="F82" s="406">
        <v>60.6</v>
      </c>
      <c r="G82" s="406">
        <v>55.9</v>
      </c>
      <c r="H82" s="406">
        <v>51.1</v>
      </c>
      <c r="I82" s="406">
        <v>46.2</v>
      </c>
      <c r="J82" s="406">
        <v>41.5</v>
      </c>
      <c r="K82" s="406">
        <v>36.200000000000003</v>
      </c>
      <c r="L82" s="406">
        <v>31.1</v>
      </c>
      <c r="M82" s="490"/>
    </row>
    <row r="83" spans="1:16" ht="12" customHeight="1" x14ac:dyDescent="0.2">
      <c r="A83" s="396" t="s">
        <v>261</v>
      </c>
      <c r="B83" s="409" t="s">
        <v>192</v>
      </c>
      <c r="C83" s="409" t="s">
        <v>192</v>
      </c>
      <c r="D83" s="409" t="s">
        <v>192</v>
      </c>
      <c r="E83" s="409" t="s">
        <v>192</v>
      </c>
      <c r="F83" s="409" t="s">
        <v>192</v>
      </c>
      <c r="G83" s="409" t="s">
        <v>192</v>
      </c>
      <c r="H83" s="409" t="s">
        <v>192</v>
      </c>
      <c r="I83" s="409" t="s">
        <v>192</v>
      </c>
      <c r="J83" s="409" t="s">
        <v>192</v>
      </c>
      <c r="K83" s="409" t="s">
        <v>192</v>
      </c>
      <c r="L83" s="410">
        <v>15.1</v>
      </c>
      <c r="M83" s="407"/>
    </row>
    <row r="84" spans="1:16" s="399" customFormat="1" ht="12" customHeight="1" x14ac:dyDescent="0.2">
      <c r="A84" s="411" t="s">
        <v>257</v>
      </c>
      <c r="B84" s="394">
        <v>71</v>
      </c>
      <c r="C84" s="394">
        <v>84</v>
      </c>
      <c r="D84" s="394">
        <v>68.2</v>
      </c>
      <c r="E84" s="394">
        <v>74.400000000000006</v>
      </c>
      <c r="F84" s="394">
        <v>96.7</v>
      </c>
      <c r="G84" s="394">
        <v>105.8</v>
      </c>
      <c r="H84" s="394">
        <v>118.4</v>
      </c>
      <c r="I84" s="394">
        <v>133.9</v>
      </c>
      <c r="J84" s="394">
        <v>156.80000000000001</v>
      </c>
      <c r="K84" s="394">
        <v>201.8</v>
      </c>
      <c r="L84" s="394">
        <v>199.4</v>
      </c>
      <c r="M84" s="413"/>
    </row>
    <row r="85" spans="1:16" ht="12" customHeight="1" x14ac:dyDescent="0.2">
      <c r="A85" s="396" t="s">
        <v>268</v>
      </c>
      <c r="B85" s="414">
        <v>58.2</v>
      </c>
      <c r="C85" s="414">
        <v>66.8</v>
      </c>
      <c r="D85" s="414">
        <v>44.400000000000006</v>
      </c>
      <c r="E85" s="414">
        <v>47.199999999999996</v>
      </c>
      <c r="F85" s="414">
        <v>65.5</v>
      </c>
      <c r="G85" s="414">
        <v>70.199999999999989</v>
      </c>
      <c r="H85" s="414">
        <v>79.900000000000006</v>
      </c>
      <c r="I85" s="414">
        <v>87.100000000000009</v>
      </c>
      <c r="J85" s="414">
        <v>100.9</v>
      </c>
      <c r="K85" s="414">
        <v>120.20000000000002</v>
      </c>
      <c r="L85" s="414">
        <v>96.600000000000009</v>
      </c>
      <c r="M85" s="408"/>
    </row>
    <row r="86" spans="1:16" ht="12" customHeight="1" x14ac:dyDescent="0.2">
      <c r="A86" s="476" t="s">
        <v>262</v>
      </c>
      <c r="B86" s="414">
        <v>12.8</v>
      </c>
      <c r="C86" s="414">
        <v>17.2</v>
      </c>
      <c r="D86" s="414">
        <v>23.8</v>
      </c>
      <c r="E86" s="414">
        <v>27.1</v>
      </c>
      <c r="F86" s="414">
        <v>31.3</v>
      </c>
      <c r="G86" s="414">
        <v>35.6</v>
      </c>
      <c r="H86" s="414">
        <v>38.5</v>
      </c>
      <c r="I86" s="414">
        <v>46.8</v>
      </c>
      <c r="J86" s="414">
        <v>55.9</v>
      </c>
      <c r="K86" s="414">
        <v>81.599999999999994</v>
      </c>
      <c r="L86" s="414">
        <v>102.8</v>
      </c>
      <c r="M86" s="408"/>
    </row>
    <row r="87" spans="1:16" s="399" customFormat="1" ht="12" customHeight="1" x14ac:dyDescent="0.2">
      <c r="A87" s="411" t="s">
        <v>238</v>
      </c>
      <c r="B87" s="392" t="s">
        <v>192</v>
      </c>
      <c r="C87" s="392" t="s">
        <v>192</v>
      </c>
      <c r="D87" s="392" t="s">
        <v>192</v>
      </c>
      <c r="E87" s="392" t="s">
        <v>192</v>
      </c>
      <c r="F87" s="392" t="s">
        <v>192</v>
      </c>
      <c r="G87" s="415">
        <v>0.3</v>
      </c>
      <c r="H87" s="415">
        <v>0.6</v>
      </c>
      <c r="I87" s="415">
        <v>1.2</v>
      </c>
      <c r="J87" s="415">
        <v>1.1000000000000001</v>
      </c>
      <c r="K87" s="415">
        <v>1.3</v>
      </c>
      <c r="L87" s="415">
        <v>1.3</v>
      </c>
      <c r="M87" s="370"/>
      <c r="N87" s="370"/>
      <c r="O87" s="370"/>
      <c r="P87" s="370"/>
    </row>
    <row r="88" spans="1:16" ht="12" customHeight="1" x14ac:dyDescent="0.2">
      <c r="A88" s="59"/>
      <c r="B88" s="328"/>
      <c r="C88" s="328"/>
      <c r="D88" s="328"/>
      <c r="E88" s="328"/>
      <c r="F88" s="328"/>
      <c r="G88" s="328"/>
      <c r="H88" s="328"/>
      <c r="I88" s="328"/>
      <c r="J88" s="328"/>
      <c r="K88" s="328"/>
      <c r="L88" s="288"/>
      <c r="M88" s="197"/>
    </row>
    <row r="89" spans="1:16" ht="12" customHeight="1" x14ac:dyDescent="0.2">
      <c r="A89" s="38" t="s">
        <v>79</v>
      </c>
      <c r="B89" s="327">
        <v>1021.9</v>
      </c>
      <c r="C89" s="327">
        <v>1130.0999999999999</v>
      </c>
      <c r="D89" s="327">
        <v>1204.7</v>
      </c>
      <c r="E89" s="327">
        <v>1290.0999999999999</v>
      </c>
      <c r="F89" s="327">
        <v>1390.5</v>
      </c>
      <c r="G89" s="416">
        <v>1504.2</v>
      </c>
      <c r="H89" s="416">
        <v>1591.9</v>
      </c>
      <c r="I89" s="416">
        <v>1703.1</v>
      </c>
      <c r="J89" s="416">
        <v>1815.5</v>
      </c>
      <c r="K89" s="416">
        <v>1951.2</v>
      </c>
      <c r="L89" s="416">
        <v>2018.1</v>
      </c>
      <c r="M89" s="195"/>
    </row>
    <row r="90" spans="1:16" ht="12" customHeight="1" x14ac:dyDescent="0.2">
      <c r="A90" s="393" t="s">
        <v>80</v>
      </c>
      <c r="B90" s="327">
        <v>93.3</v>
      </c>
      <c r="C90" s="327">
        <v>92.1</v>
      </c>
      <c r="D90" s="327">
        <v>86.4</v>
      </c>
      <c r="E90" s="327">
        <v>80.7</v>
      </c>
      <c r="F90" s="327">
        <v>76.3</v>
      </c>
      <c r="G90" s="417">
        <v>70.900000000000006</v>
      </c>
      <c r="H90" s="417">
        <v>64.8</v>
      </c>
      <c r="I90" s="417">
        <v>59.4</v>
      </c>
      <c r="J90" s="417">
        <v>54.3</v>
      </c>
      <c r="K90" s="417">
        <v>47.2</v>
      </c>
      <c r="L90" s="417">
        <v>39.200000000000003</v>
      </c>
      <c r="M90" s="518"/>
      <c r="N90" s="518"/>
    </row>
    <row r="91" spans="1:16" ht="12" customHeight="1" x14ac:dyDescent="0.2">
      <c r="A91" s="369" t="s">
        <v>17</v>
      </c>
      <c r="B91" s="328">
        <v>86.7</v>
      </c>
      <c r="C91" s="328">
        <v>84.5</v>
      </c>
      <c r="D91" s="328">
        <v>78.900000000000006</v>
      </c>
      <c r="E91" s="328">
        <v>74.599999999999994</v>
      </c>
      <c r="F91" s="328">
        <v>70.5</v>
      </c>
      <c r="G91" s="418">
        <v>65.3</v>
      </c>
      <c r="H91" s="418">
        <v>59.5</v>
      </c>
      <c r="I91" s="418">
        <v>54.4</v>
      </c>
      <c r="J91" s="418">
        <v>49.7</v>
      </c>
      <c r="K91" s="418">
        <v>43.3</v>
      </c>
      <c r="L91" s="418">
        <v>36</v>
      </c>
      <c r="M91" s="517"/>
      <c r="N91" s="517"/>
    </row>
    <row r="92" spans="1:16" ht="12" customHeight="1" x14ac:dyDescent="0.2">
      <c r="A92" s="35" t="s">
        <v>18</v>
      </c>
      <c r="B92" s="328">
        <v>0.9</v>
      </c>
      <c r="C92" s="328">
        <v>0.8</v>
      </c>
      <c r="D92" s="328">
        <v>0.7</v>
      </c>
      <c r="E92" s="328">
        <v>0.7</v>
      </c>
      <c r="F92" s="328">
        <v>0.6</v>
      </c>
      <c r="G92" s="418">
        <v>0.6</v>
      </c>
      <c r="H92" s="418">
        <v>0.6</v>
      </c>
      <c r="I92" s="418">
        <v>0.5</v>
      </c>
      <c r="J92" s="418">
        <v>0.4</v>
      </c>
      <c r="K92" s="418">
        <v>0.4</v>
      </c>
      <c r="L92" s="418">
        <v>0.3</v>
      </c>
      <c r="M92" s="197"/>
    </row>
    <row r="93" spans="1:16" ht="12" customHeight="1" x14ac:dyDescent="0.2">
      <c r="A93" s="35" t="s">
        <v>81</v>
      </c>
      <c r="B93" s="328">
        <v>5.6</v>
      </c>
      <c r="C93" s="328">
        <v>6.8</v>
      </c>
      <c r="D93" s="328">
        <v>6.7</v>
      </c>
      <c r="E93" s="328">
        <v>5.4</v>
      </c>
      <c r="F93" s="328">
        <v>5.2</v>
      </c>
      <c r="G93" s="418">
        <v>5</v>
      </c>
      <c r="H93" s="418">
        <v>4.8</v>
      </c>
      <c r="I93" s="418">
        <v>4.5</v>
      </c>
      <c r="J93" s="418">
        <v>4.0999999999999996</v>
      </c>
      <c r="K93" s="418">
        <v>3.5</v>
      </c>
      <c r="L93" s="418">
        <v>2.8</v>
      </c>
      <c r="M93" s="202"/>
    </row>
    <row r="94" spans="1:16" ht="12" customHeight="1" x14ac:dyDescent="0.2">
      <c r="A94" s="368" t="s">
        <v>148</v>
      </c>
      <c r="B94" s="331" t="s">
        <v>192</v>
      </c>
      <c r="C94" s="331" t="s">
        <v>192</v>
      </c>
      <c r="D94" s="331" t="s">
        <v>192</v>
      </c>
      <c r="E94" s="331" t="s">
        <v>192</v>
      </c>
      <c r="F94" s="331" t="s">
        <v>192</v>
      </c>
      <c r="G94" s="418" t="s">
        <v>192</v>
      </c>
      <c r="H94" s="418">
        <v>0</v>
      </c>
      <c r="I94" s="418">
        <v>4.9000000000000002E-2</v>
      </c>
      <c r="J94" s="418">
        <v>4.4999999999999998E-2</v>
      </c>
      <c r="K94" s="418">
        <v>4.3999999999999997E-2</v>
      </c>
      <c r="L94" s="418">
        <v>3.5999999999999997E-2</v>
      </c>
      <c r="M94" s="149"/>
    </row>
    <row r="95" spans="1:16" ht="12" customHeight="1" x14ac:dyDescent="0.2">
      <c r="A95" s="49" t="s">
        <v>258</v>
      </c>
      <c r="B95" s="294">
        <v>928.5</v>
      </c>
      <c r="C95" s="294">
        <v>1038</v>
      </c>
      <c r="D95" s="294">
        <v>1118.3</v>
      </c>
      <c r="E95" s="294">
        <v>1209.4000000000001</v>
      </c>
      <c r="F95" s="294">
        <v>1314.2</v>
      </c>
      <c r="G95" s="422">
        <v>1432.9</v>
      </c>
      <c r="H95" s="422">
        <v>1526.5</v>
      </c>
      <c r="I95" s="422">
        <v>1642.5</v>
      </c>
      <c r="J95" s="422">
        <v>1760</v>
      </c>
      <c r="K95" s="422">
        <v>1902.7</v>
      </c>
      <c r="L95" s="422">
        <v>1977.6</v>
      </c>
      <c r="M95" s="195"/>
    </row>
    <row r="96" spans="1:16" ht="12" customHeight="1" x14ac:dyDescent="0.2">
      <c r="A96" s="369" t="s">
        <v>265</v>
      </c>
      <c r="B96" s="290">
        <v>809.4</v>
      </c>
      <c r="C96" s="290">
        <v>903.1</v>
      </c>
      <c r="D96" s="290">
        <v>966.1</v>
      </c>
      <c r="E96" s="328">
        <v>1048.9000000000001</v>
      </c>
      <c r="F96" s="328">
        <v>1137.0999999999999</v>
      </c>
      <c r="G96" s="397">
        <v>1233.5999999999999</v>
      </c>
      <c r="H96" s="397">
        <v>1307.0999999999999</v>
      </c>
      <c r="I96" s="397">
        <v>1398.2</v>
      </c>
      <c r="J96" s="397">
        <v>1476.5</v>
      </c>
      <c r="K96" s="397">
        <v>1551.3</v>
      </c>
      <c r="L96" s="397">
        <v>1602.4</v>
      </c>
      <c r="M96" s="197"/>
    </row>
    <row r="97" spans="1:17" ht="12" customHeight="1" x14ac:dyDescent="0.2">
      <c r="A97" s="369" t="s">
        <v>260</v>
      </c>
      <c r="B97" s="500" t="s">
        <v>192</v>
      </c>
      <c r="C97" s="290">
        <v>0</v>
      </c>
      <c r="D97" s="290">
        <v>0</v>
      </c>
      <c r="E97" s="290">
        <v>0.1</v>
      </c>
      <c r="F97" s="290">
        <v>0.2</v>
      </c>
      <c r="G97" s="420">
        <v>0.2</v>
      </c>
      <c r="H97" s="420">
        <v>0.2</v>
      </c>
      <c r="I97" s="420">
        <v>0.2</v>
      </c>
      <c r="J97" s="420">
        <v>0.2</v>
      </c>
      <c r="K97" s="420">
        <v>0.2</v>
      </c>
      <c r="L97" s="420">
        <v>0.2</v>
      </c>
      <c r="M97" s="197"/>
    </row>
    <row r="98" spans="1:17" ht="12" customHeight="1" x14ac:dyDescent="0.2">
      <c r="A98" s="57" t="s">
        <v>3</v>
      </c>
      <c r="B98" s="290">
        <v>6.7</v>
      </c>
      <c r="C98" s="290">
        <v>7.8</v>
      </c>
      <c r="D98" s="290">
        <v>7.1</v>
      </c>
      <c r="E98" s="290">
        <v>5.8</v>
      </c>
      <c r="F98" s="290">
        <v>5.3</v>
      </c>
      <c r="G98" s="420">
        <v>5.3</v>
      </c>
      <c r="H98" s="420">
        <v>5.0999999999999996</v>
      </c>
      <c r="I98" s="420">
        <v>5.0999999999999996</v>
      </c>
      <c r="J98" s="420">
        <v>5</v>
      </c>
      <c r="K98" s="420">
        <v>5.0999999999999996</v>
      </c>
      <c r="L98" s="420">
        <v>4.9000000000000004</v>
      </c>
      <c r="M98" s="197"/>
    </row>
    <row r="99" spans="1:17" ht="12" customHeight="1" x14ac:dyDescent="0.2">
      <c r="A99" s="57" t="s">
        <v>81</v>
      </c>
      <c r="B99" s="290">
        <v>90.9</v>
      </c>
      <c r="C99" s="290">
        <v>105.9</v>
      </c>
      <c r="D99" s="290">
        <v>119.5</v>
      </c>
      <c r="E99" s="290">
        <v>133.5</v>
      </c>
      <c r="F99" s="290">
        <v>154.1</v>
      </c>
      <c r="G99" s="420">
        <v>165.8</v>
      </c>
      <c r="H99" s="420">
        <v>184.9</v>
      </c>
      <c r="I99" s="420">
        <v>211</v>
      </c>
      <c r="J99" s="420">
        <v>250.7</v>
      </c>
      <c r="K99" s="420">
        <v>320</v>
      </c>
      <c r="L99" s="420">
        <v>344.4</v>
      </c>
      <c r="M99" s="197"/>
    </row>
    <row r="100" spans="1:17" ht="12" customHeight="1" x14ac:dyDescent="0.2">
      <c r="A100" s="57" t="s">
        <v>112</v>
      </c>
      <c r="B100" s="290">
        <v>21.6</v>
      </c>
      <c r="C100" s="290">
        <v>21.1</v>
      </c>
      <c r="D100" s="290">
        <v>24.8</v>
      </c>
      <c r="E100" s="290">
        <v>20.3</v>
      </c>
      <c r="F100" s="290">
        <v>16.7</v>
      </c>
      <c r="G100" s="420">
        <v>22.4</v>
      </c>
      <c r="H100" s="420">
        <v>24.5</v>
      </c>
      <c r="I100" s="420">
        <v>23.1</v>
      </c>
      <c r="J100" s="420">
        <v>23.3</v>
      </c>
      <c r="K100" s="420">
        <v>21.9</v>
      </c>
      <c r="L100" s="420">
        <v>21.8</v>
      </c>
      <c r="M100" s="197"/>
    </row>
    <row r="101" spans="1:17" ht="12" customHeight="1" x14ac:dyDescent="0.2">
      <c r="A101" s="57" t="s">
        <v>147</v>
      </c>
      <c r="B101" s="290">
        <v>0.1</v>
      </c>
      <c r="C101" s="290">
        <v>0.1</v>
      </c>
      <c r="D101" s="290">
        <v>0.8</v>
      </c>
      <c r="E101" s="290">
        <v>0.8</v>
      </c>
      <c r="F101" s="290">
        <v>0.8</v>
      </c>
      <c r="G101" s="420">
        <v>5.3</v>
      </c>
      <c r="H101" s="420">
        <v>4.0999999999999996</v>
      </c>
      <c r="I101" s="420">
        <v>4.4000000000000004</v>
      </c>
      <c r="J101" s="420">
        <v>3.8</v>
      </c>
      <c r="K101" s="420">
        <v>3.8</v>
      </c>
      <c r="L101" s="420">
        <v>3.7</v>
      </c>
      <c r="M101" s="197"/>
    </row>
    <row r="102" spans="1:17" ht="12" customHeight="1" x14ac:dyDescent="0.2">
      <c r="A102" s="367" t="s">
        <v>148</v>
      </c>
      <c r="B102" s="419" t="s">
        <v>192</v>
      </c>
      <c r="C102" s="419" t="s">
        <v>192</v>
      </c>
      <c r="D102" s="419" t="s">
        <v>192</v>
      </c>
      <c r="E102" s="419" t="s">
        <v>192</v>
      </c>
      <c r="F102" s="419" t="s">
        <v>192</v>
      </c>
      <c r="G102" s="421">
        <v>0.2</v>
      </c>
      <c r="H102" s="421">
        <v>0.6</v>
      </c>
      <c r="I102" s="421">
        <v>0.6</v>
      </c>
      <c r="J102" s="421">
        <v>0.5</v>
      </c>
      <c r="K102" s="421">
        <v>0.4</v>
      </c>
      <c r="L102" s="421">
        <v>0.3</v>
      </c>
      <c r="M102" s="197"/>
    </row>
    <row r="103" spans="1:17" ht="12" customHeight="1" x14ac:dyDescent="0.2">
      <c r="A103" s="49" t="s">
        <v>238</v>
      </c>
      <c r="B103" s="392" t="s">
        <v>192</v>
      </c>
      <c r="C103" s="392" t="s">
        <v>192</v>
      </c>
      <c r="D103" s="392" t="s">
        <v>192</v>
      </c>
      <c r="E103" s="392" t="s">
        <v>192</v>
      </c>
      <c r="F103" s="392" t="s">
        <v>192</v>
      </c>
      <c r="G103" s="392">
        <v>0.3</v>
      </c>
      <c r="H103" s="392">
        <v>0.6</v>
      </c>
      <c r="I103" s="392">
        <v>1.2</v>
      </c>
      <c r="J103" s="392">
        <v>1.1000000000000001</v>
      </c>
      <c r="K103" s="392">
        <v>1.3</v>
      </c>
      <c r="L103" s="392">
        <v>1.3</v>
      </c>
      <c r="M103" s="197"/>
    </row>
    <row r="104" spans="1:17" ht="12" customHeight="1" x14ac:dyDescent="0.2">
      <c r="A104" s="366"/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197"/>
    </row>
    <row r="105" spans="1:17" ht="12" customHeight="1" x14ac:dyDescent="0.2">
      <c r="A105" s="79" t="s">
        <v>82</v>
      </c>
      <c r="B105" s="329">
        <v>13.2</v>
      </c>
      <c r="C105" s="329">
        <v>16.2</v>
      </c>
      <c r="D105" s="329">
        <v>17.5</v>
      </c>
      <c r="E105" s="329">
        <v>19.3</v>
      </c>
      <c r="F105" s="329">
        <v>22.5</v>
      </c>
      <c r="G105" s="423">
        <v>27</v>
      </c>
      <c r="H105" s="423">
        <v>31.6</v>
      </c>
      <c r="I105" s="423">
        <v>36.600000000000136</v>
      </c>
      <c r="J105" s="423">
        <v>39.700000000000045</v>
      </c>
      <c r="K105" s="423">
        <v>46.200000000000045</v>
      </c>
      <c r="L105" s="423">
        <v>54.300000000000182</v>
      </c>
      <c r="M105" s="200"/>
      <c r="N105" s="130"/>
      <c r="O105" s="201"/>
      <c r="Q105" s="282"/>
    </row>
    <row r="106" spans="1:17" ht="12" customHeight="1" x14ac:dyDescent="0.2">
      <c r="A106" s="435"/>
      <c r="B106" s="107"/>
      <c r="C106" s="55"/>
      <c r="D106" s="55"/>
      <c r="E106" s="55"/>
      <c r="F106" s="55"/>
      <c r="G106" s="130"/>
      <c r="H106" s="130"/>
      <c r="I106" s="130"/>
      <c r="J106" s="130"/>
      <c r="K106" s="131"/>
      <c r="L106" s="131"/>
      <c r="M106" s="203"/>
    </row>
    <row r="107" spans="1:17" ht="12" customHeight="1" x14ac:dyDescent="0.2">
      <c r="A107" s="434"/>
      <c r="J107" s="56"/>
      <c r="K107" s="56"/>
      <c r="L107" s="56"/>
      <c r="M107" s="142"/>
    </row>
    <row r="108" spans="1:17" ht="12" customHeight="1" x14ac:dyDescent="0.2">
      <c r="A108" s="165" t="s">
        <v>240</v>
      </c>
      <c r="B108" s="156"/>
      <c r="C108" s="156"/>
      <c r="D108" s="156"/>
      <c r="E108" s="156"/>
      <c r="F108" s="156"/>
      <c r="G108" s="156"/>
      <c r="H108" s="156"/>
      <c r="I108" s="155"/>
      <c r="J108" s="158"/>
      <c r="K108" s="157"/>
      <c r="L108" s="157"/>
      <c r="M108" s="72"/>
    </row>
    <row r="109" spans="1:17" ht="12" customHeight="1" x14ac:dyDescent="0.2">
      <c r="A109" s="166"/>
      <c r="B109" s="167">
        <v>2007</v>
      </c>
      <c r="C109" s="167">
        <v>2008</v>
      </c>
      <c r="D109" s="167">
        <v>2009</v>
      </c>
      <c r="E109" s="167">
        <v>2010</v>
      </c>
      <c r="F109" s="265">
        <v>2011</v>
      </c>
      <c r="G109" s="265">
        <v>2012</v>
      </c>
      <c r="H109" s="271">
        <v>2013</v>
      </c>
      <c r="I109" s="271">
        <v>2014</v>
      </c>
      <c r="J109" s="271">
        <v>2015</v>
      </c>
      <c r="K109" s="271">
        <v>2016</v>
      </c>
      <c r="L109" s="271">
        <v>2017</v>
      </c>
    </row>
    <row r="110" spans="1:17" ht="12" customHeight="1" x14ac:dyDescent="0.2">
      <c r="A110" s="222" t="s">
        <v>130</v>
      </c>
      <c r="B110" s="159">
        <v>23.3</v>
      </c>
      <c r="C110" s="159">
        <v>30.1</v>
      </c>
      <c r="D110" s="159">
        <v>38.700000000000003</v>
      </c>
      <c r="E110" s="159">
        <v>46.5</v>
      </c>
      <c r="F110" s="266">
        <v>55.3</v>
      </c>
      <c r="G110" s="424">
        <v>74.599999999999994</v>
      </c>
      <c r="H110" s="424">
        <v>95.4</v>
      </c>
      <c r="I110" s="424">
        <v>115.3</v>
      </c>
      <c r="J110" s="424">
        <v>130</v>
      </c>
      <c r="K110" s="424">
        <v>177.2</v>
      </c>
      <c r="L110" s="424">
        <v>220.7</v>
      </c>
    </row>
    <row r="111" spans="1:17" ht="12" customHeight="1" x14ac:dyDescent="0.2">
      <c r="A111" s="223" t="s">
        <v>83</v>
      </c>
      <c r="B111" s="168">
        <v>11.2</v>
      </c>
      <c r="C111" s="168">
        <v>15.4</v>
      </c>
      <c r="D111" s="168">
        <v>21.3</v>
      </c>
      <c r="E111" s="168">
        <v>24.5</v>
      </c>
      <c r="F111" s="267">
        <v>27.8</v>
      </c>
      <c r="G111" s="425">
        <v>31.9</v>
      </c>
      <c r="H111" s="425">
        <v>33.799999999999997</v>
      </c>
      <c r="I111" s="425">
        <v>41</v>
      </c>
      <c r="J111" s="425">
        <v>49.3</v>
      </c>
      <c r="K111" s="521">
        <v>73.7</v>
      </c>
      <c r="L111" s="425">
        <v>92.3</v>
      </c>
    </row>
    <row r="112" spans="1:17" ht="12" customHeight="1" x14ac:dyDescent="0.2">
      <c r="A112" s="223" t="s">
        <v>15</v>
      </c>
      <c r="B112" s="168">
        <v>12.1</v>
      </c>
      <c r="C112" s="168">
        <v>14.7</v>
      </c>
      <c r="D112" s="168">
        <v>17.399999999999999</v>
      </c>
      <c r="E112" s="168">
        <v>22</v>
      </c>
      <c r="F112" s="267">
        <v>27.5</v>
      </c>
      <c r="G112" s="425">
        <v>42.7</v>
      </c>
      <c r="H112" s="425">
        <v>61.6</v>
      </c>
      <c r="I112" s="425">
        <v>74.3</v>
      </c>
      <c r="J112" s="425">
        <v>80.7</v>
      </c>
      <c r="K112" s="425">
        <v>103.5</v>
      </c>
      <c r="L112" s="425">
        <v>128.4</v>
      </c>
    </row>
    <row r="113" spans="1:12" ht="12" customHeight="1" x14ac:dyDescent="0.2">
      <c r="A113" s="225"/>
      <c r="B113" s="168"/>
      <c r="C113" s="168"/>
      <c r="D113" s="168"/>
      <c r="E113" s="168"/>
      <c r="F113" s="267"/>
      <c r="G113" s="267"/>
      <c r="H113" s="273"/>
      <c r="I113" s="273"/>
      <c r="J113" s="273"/>
      <c r="K113" s="273"/>
      <c r="L113" s="273"/>
    </row>
    <row r="114" spans="1:12" ht="12" customHeight="1" x14ac:dyDescent="0.2">
      <c r="A114" s="224" t="s">
        <v>77</v>
      </c>
      <c r="B114" s="274">
        <v>1.6</v>
      </c>
      <c r="C114" s="274">
        <v>1.8</v>
      </c>
      <c r="D114" s="274">
        <v>2.5</v>
      </c>
      <c r="E114" s="274">
        <v>2.6</v>
      </c>
      <c r="F114" s="274">
        <v>3.5</v>
      </c>
      <c r="G114" s="426">
        <v>3.8</v>
      </c>
      <c r="H114" s="426">
        <v>4.7</v>
      </c>
      <c r="I114" s="426">
        <v>5.8</v>
      </c>
      <c r="J114" s="426">
        <v>6.6</v>
      </c>
      <c r="K114" s="426">
        <v>7.9</v>
      </c>
      <c r="L114" s="426">
        <v>10.5</v>
      </c>
    </row>
    <row r="115" spans="1:12" ht="12" customHeight="1" x14ac:dyDescent="0.2">
      <c r="A115" s="427"/>
      <c r="B115" s="160"/>
      <c r="C115" s="160"/>
      <c r="D115" s="160"/>
      <c r="E115" s="160"/>
      <c r="F115" s="160"/>
      <c r="G115" s="160"/>
      <c r="H115" s="160"/>
      <c r="I115" s="160"/>
      <c r="J115" s="169"/>
      <c r="K115" s="157"/>
      <c r="L115" s="157"/>
    </row>
    <row r="116" spans="1:12" ht="12" customHeight="1" x14ac:dyDescent="0.2">
      <c r="A116" s="154"/>
      <c r="B116" s="169"/>
      <c r="C116" s="169"/>
      <c r="D116" s="169"/>
      <c r="E116" s="169"/>
      <c r="F116" s="169"/>
      <c r="G116" s="169"/>
      <c r="H116" s="169"/>
      <c r="I116" s="169"/>
      <c r="J116" s="169"/>
      <c r="K116" s="162"/>
      <c r="L116" s="162"/>
    </row>
    <row r="117" spans="1:12" ht="12" customHeight="1" x14ac:dyDescent="0.2">
      <c r="A117" s="161" t="s">
        <v>84</v>
      </c>
      <c r="I117" s="56"/>
      <c r="J117" s="162"/>
      <c r="K117" s="56"/>
      <c r="L117" s="56"/>
    </row>
    <row r="118" spans="1:12" ht="12" customHeight="1" x14ac:dyDescent="0.2">
      <c r="A118" s="61"/>
      <c r="B118" s="148">
        <v>2007</v>
      </c>
      <c r="C118" s="148">
        <v>2008</v>
      </c>
      <c r="D118" s="148">
        <v>2009</v>
      </c>
      <c r="E118" s="148">
        <v>2010</v>
      </c>
      <c r="F118" s="263">
        <v>2011</v>
      </c>
      <c r="G118" s="263">
        <v>2012</v>
      </c>
      <c r="H118" s="286">
        <v>2013</v>
      </c>
      <c r="I118" s="286">
        <v>2014</v>
      </c>
      <c r="J118" s="286">
        <v>2015</v>
      </c>
      <c r="K118" s="286">
        <v>2016</v>
      </c>
      <c r="L118" s="286">
        <v>2017</v>
      </c>
    </row>
    <row r="119" spans="1:12" ht="12" customHeight="1" x14ac:dyDescent="0.2">
      <c r="A119" s="62" t="s">
        <v>85</v>
      </c>
      <c r="B119" s="159">
        <v>6.3</v>
      </c>
      <c r="C119" s="159">
        <v>6.52</v>
      </c>
      <c r="D119" s="159">
        <v>6.79</v>
      </c>
      <c r="E119" s="159">
        <v>7.34</v>
      </c>
      <c r="F119" s="268">
        <v>8.14</v>
      </c>
      <c r="G119" s="428">
        <v>9.01</v>
      </c>
      <c r="H119" s="428">
        <v>9.9499999999999993</v>
      </c>
      <c r="I119" s="428">
        <v>10.28</v>
      </c>
      <c r="J119" s="428">
        <v>10.941460000000001</v>
      </c>
      <c r="K119" s="428">
        <v>11.239266999999998</v>
      </c>
      <c r="L119" s="428">
        <v>11.481793</v>
      </c>
    </row>
    <row r="120" spans="1:12" ht="12" customHeight="1" x14ac:dyDescent="0.2">
      <c r="A120" s="63" t="s">
        <v>19</v>
      </c>
      <c r="B120" s="168">
        <v>5.9</v>
      </c>
      <c r="C120" s="168">
        <v>5.92</v>
      </c>
      <c r="D120" s="168">
        <v>6.09</v>
      </c>
      <c r="E120" s="168">
        <v>6.58</v>
      </c>
      <c r="F120" s="269">
        <v>7.34</v>
      </c>
      <c r="G120" s="429">
        <v>7.96</v>
      </c>
      <c r="H120" s="429">
        <v>8.65</v>
      </c>
      <c r="I120" s="429">
        <v>9.33</v>
      </c>
      <c r="J120" s="429">
        <v>9.9371960000000001</v>
      </c>
      <c r="K120" s="429">
        <v>10.134969999999999</v>
      </c>
      <c r="L120" s="429">
        <v>10.331</v>
      </c>
    </row>
    <row r="121" spans="1:12" ht="12" customHeight="1" x14ac:dyDescent="0.2">
      <c r="A121" s="63" t="s">
        <v>86</v>
      </c>
      <c r="B121" s="168">
        <v>0.1</v>
      </c>
      <c r="C121" s="168">
        <v>0.16</v>
      </c>
      <c r="D121" s="168">
        <v>0.17</v>
      </c>
      <c r="E121" s="168">
        <v>0.17</v>
      </c>
      <c r="F121" s="269">
        <v>0.16</v>
      </c>
      <c r="G121" s="429">
        <v>0.12</v>
      </c>
      <c r="H121" s="429">
        <v>0.12</v>
      </c>
      <c r="I121" s="429">
        <v>0.12</v>
      </c>
      <c r="J121" s="429">
        <v>0.11626300000000001</v>
      </c>
      <c r="K121" s="429">
        <v>9.8593999999999987E-2</v>
      </c>
      <c r="L121" s="429">
        <v>0.03</v>
      </c>
    </row>
    <row r="122" spans="1:12" ht="12" customHeight="1" x14ac:dyDescent="0.2">
      <c r="A122" s="63" t="s">
        <v>241</v>
      </c>
      <c r="B122" s="168">
        <v>0.3</v>
      </c>
      <c r="C122" s="168">
        <v>0.44</v>
      </c>
      <c r="D122" s="168">
        <v>0.52</v>
      </c>
      <c r="E122" s="168">
        <v>0.59</v>
      </c>
      <c r="F122" s="269">
        <v>0.65</v>
      </c>
      <c r="G122" s="429">
        <v>0.92</v>
      </c>
      <c r="H122" s="429">
        <v>1.18</v>
      </c>
      <c r="I122" s="429">
        <v>0.83</v>
      </c>
      <c r="J122" s="429">
        <v>0.88800099999999993</v>
      </c>
      <c r="K122" s="429">
        <v>1.005703</v>
      </c>
      <c r="L122" s="429">
        <v>1.1207929999999999</v>
      </c>
    </row>
    <row r="123" spans="1:12" ht="12" customHeight="1" x14ac:dyDescent="0.2">
      <c r="A123" s="63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 ht="12" customHeight="1" x14ac:dyDescent="0.2">
      <c r="A124" s="64" t="s">
        <v>87</v>
      </c>
      <c r="B124" s="159">
        <v>2.8</v>
      </c>
      <c r="C124" s="159">
        <v>2.87</v>
      </c>
      <c r="D124" s="159">
        <v>2.91</v>
      </c>
      <c r="E124" s="159">
        <v>3.12</v>
      </c>
      <c r="F124" s="268">
        <v>3.35</v>
      </c>
      <c r="G124" s="431">
        <v>3.59</v>
      </c>
      <c r="H124" s="431">
        <v>4.26</v>
      </c>
      <c r="I124" s="431">
        <v>4.88</v>
      </c>
      <c r="J124" s="431">
        <v>5.3277359999999998</v>
      </c>
      <c r="K124" s="431">
        <v>5.9494430000000005</v>
      </c>
      <c r="L124" s="431">
        <v>7.1432849999999997</v>
      </c>
    </row>
    <row r="125" spans="1:12" ht="12" customHeight="1" x14ac:dyDescent="0.2">
      <c r="A125" s="63" t="s">
        <v>19</v>
      </c>
      <c r="B125" s="168">
        <v>2.7</v>
      </c>
      <c r="C125" s="168">
        <v>2.82</v>
      </c>
      <c r="D125" s="168">
        <v>2.86</v>
      </c>
      <c r="E125" s="168">
        <v>3.07</v>
      </c>
      <c r="F125" s="269">
        <v>3.3</v>
      </c>
      <c r="G125" s="432">
        <v>3.53</v>
      </c>
      <c r="H125" s="432">
        <v>4.18</v>
      </c>
      <c r="I125" s="432">
        <v>4.6900000000000004</v>
      </c>
      <c r="J125" s="432">
        <v>5.2659019999999996</v>
      </c>
      <c r="K125" s="432">
        <v>5.895416</v>
      </c>
      <c r="L125" s="432">
        <v>7.0961999999999996</v>
      </c>
    </row>
    <row r="126" spans="1:12" ht="12" customHeight="1" x14ac:dyDescent="0.2">
      <c r="A126" s="63" t="s">
        <v>86</v>
      </c>
      <c r="B126" s="430" t="s">
        <v>192</v>
      </c>
      <c r="C126" s="168">
        <v>0.03</v>
      </c>
      <c r="D126" s="168">
        <v>0.03</v>
      </c>
      <c r="E126" s="168">
        <v>0.03</v>
      </c>
      <c r="F126" s="269">
        <v>0.03</v>
      </c>
      <c r="G126" s="432">
        <v>0.02</v>
      </c>
      <c r="H126" s="432">
        <v>0.02</v>
      </c>
      <c r="I126" s="432">
        <v>0.12</v>
      </c>
      <c r="J126" s="432">
        <v>1.9691E-2</v>
      </c>
      <c r="K126" s="432">
        <v>1.5667E-2</v>
      </c>
      <c r="L126" s="432">
        <v>1.2699999999999999E-2</v>
      </c>
    </row>
    <row r="127" spans="1:12" ht="12" customHeight="1" x14ac:dyDescent="0.2">
      <c r="A127" s="65" t="s">
        <v>241</v>
      </c>
      <c r="B127" s="447" t="s">
        <v>192</v>
      </c>
      <c r="C127" s="184">
        <v>0.02</v>
      </c>
      <c r="D127" s="184">
        <v>0.02</v>
      </c>
      <c r="E127" s="184">
        <v>0.02</v>
      </c>
      <c r="F127" s="270">
        <v>0.03</v>
      </c>
      <c r="G127" s="433">
        <v>0.04</v>
      </c>
      <c r="H127" s="433">
        <v>0.05</v>
      </c>
      <c r="I127" s="433">
        <v>7.0000000000000007E-2</v>
      </c>
      <c r="J127" s="433">
        <v>4.2143E-2</v>
      </c>
      <c r="K127" s="433">
        <v>3.8359999999999998E-2</v>
      </c>
      <c r="L127" s="433">
        <v>3.4384999999999999E-2</v>
      </c>
    </row>
    <row r="128" spans="1:12" ht="12" customHeight="1" x14ac:dyDescent="0.2">
      <c r="A128" s="171"/>
      <c r="B128" s="125"/>
      <c r="C128" s="149"/>
      <c r="D128" s="149"/>
      <c r="E128" s="149"/>
      <c r="F128" s="149"/>
      <c r="G128" s="149"/>
      <c r="H128" s="149"/>
      <c r="I128" s="149"/>
    </row>
    <row r="129" spans="1:14" ht="12" customHeight="1" x14ac:dyDescent="0.2">
      <c r="A129" s="139"/>
    </row>
    <row r="130" spans="1:14" ht="12" customHeight="1" x14ac:dyDescent="0.2">
      <c r="A130" s="8" t="s">
        <v>287</v>
      </c>
      <c r="B130" s="23"/>
      <c r="C130" s="23"/>
      <c r="D130" s="23"/>
      <c r="E130" s="23"/>
      <c r="F130" s="23"/>
      <c r="G130" s="23"/>
    </row>
    <row r="131" spans="1:14" ht="12" customHeight="1" x14ac:dyDescent="0.2">
      <c r="A131" s="37"/>
      <c r="B131" s="18">
        <v>2007</v>
      </c>
      <c r="C131" s="18">
        <v>2008</v>
      </c>
      <c r="D131" s="18">
        <v>2009</v>
      </c>
      <c r="E131" s="18">
        <v>2010</v>
      </c>
      <c r="F131" s="18">
        <v>2011</v>
      </c>
      <c r="G131" s="18">
        <v>2012</v>
      </c>
      <c r="H131" s="18">
        <v>2013</v>
      </c>
      <c r="I131" s="18">
        <v>2014</v>
      </c>
      <c r="J131" s="18">
        <v>2015</v>
      </c>
      <c r="K131" s="18">
        <v>2016</v>
      </c>
      <c r="L131" s="18">
        <v>2017</v>
      </c>
    </row>
    <row r="132" spans="1:14" ht="12" customHeight="1" x14ac:dyDescent="0.2">
      <c r="A132" s="38" t="s">
        <v>88</v>
      </c>
      <c r="B132" s="327">
        <v>10884.7</v>
      </c>
      <c r="C132" s="327">
        <v>11735.1</v>
      </c>
      <c r="D132" s="327">
        <v>11558.4</v>
      </c>
      <c r="E132" s="327">
        <v>12547.3</v>
      </c>
      <c r="F132" s="327">
        <v>13339.3</v>
      </c>
      <c r="G132" s="394">
        <v>13802.8</v>
      </c>
      <c r="H132" s="394">
        <v>14751.9</v>
      </c>
      <c r="I132" s="394">
        <v>15889.8</v>
      </c>
      <c r="J132" s="394">
        <v>16694.3</v>
      </c>
      <c r="K132" s="394">
        <v>16726.900000000001</v>
      </c>
      <c r="L132" s="394">
        <v>18384.3</v>
      </c>
    </row>
    <row r="133" spans="1:14" ht="12" customHeight="1" x14ac:dyDescent="0.2">
      <c r="A133" s="39" t="s">
        <v>269</v>
      </c>
      <c r="B133" s="327">
        <v>10475.700000000001</v>
      </c>
      <c r="C133" s="327">
        <v>11278</v>
      </c>
      <c r="D133" s="327">
        <v>11080.7</v>
      </c>
      <c r="E133" s="327">
        <v>12036.9</v>
      </c>
      <c r="F133" s="327">
        <v>12788.2</v>
      </c>
      <c r="G133" s="394">
        <v>13201</v>
      </c>
      <c r="H133" s="394">
        <v>14112.8</v>
      </c>
      <c r="I133" s="394">
        <v>15203.6</v>
      </c>
      <c r="J133" s="394">
        <v>15966.6</v>
      </c>
      <c r="K133" s="394">
        <v>15951.8</v>
      </c>
      <c r="L133" s="394">
        <v>17559.400000000001</v>
      </c>
      <c r="M133" s="72"/>
      <c r="N133" s="72"/>
    </row>
    <row r="134" spans="1:14" ht="12" customHeight="1" x14ac:dyDescent="0.2">
      <c r="A134" s="11" t="s">
        <v>5</v>
      </c>
      <c r="B134" s="328">
        <v>10212.200000000001</v>
      </c>
      <c r="C134" s="328">
        <v>11042.9</v>
      </c>
      <c r="D134" s="328">
        <v>10868.5</v>
      </c>
      <c r="E134" s="328">
        <v>11854.7</v>
      </c>
      <c r="F134" s="328">
        <v>12607.6</v>
      </c>
      <c r="G134" s="397">
        <v>13055</v>
      </c>
      <c r="H134" s="397">
        <v>13974.3</v>
      </c>
      <c r="I134" s="397">
        <v>15076.8</v>
      </c>
      <c r="J134" s="397">
        <v>15827.9</v>
      </c>
      <c r="K134" s="397">
        <v>15801.2</v>
      </c>
      <c r="L134" s="397">
        <v>17433.3</v>
      </c>
      <c r="N134" s="201"/>
    </row>
    <row r="135" spans="1:14" ht="12" customHeight="1" x14ac:dyDescent="0.2">
      <c r="A135" s="11" t="s">
        <v>4</v>
      </c>
      <c r="B135" s="328">
        <v>263.5</v>
      </c>
      <c r="C135" s="328">
        <v>235</v>
      </c>
      <c r="D135" s="328">
        <v>212.2</v>
      </c>
      <c r="E135" s="328">
        <v>182.3</v>
      </c>
      <c r="F135" s="328">
        <v>180.6</v>
      </c>
      <c r="G135" s="397">
        <v>146</v>
      </c>
      <c r="H135" s="397">
        <v>138.5</v>
      </c>
      <c r="I135" s="397">
        <v>126.9</v>
      </c>
      <c r="J135" s="397">
        <v>138.69999999999999</v>
      </c>
      <c r="K135" s="397">
        <v>150.6</v>
      </c>
      <c r="L135" s="397">
        <v>126.1</v>
      </c>
    </row>
    <row r="136" spans="1:14" ht="12" customHeight="1" x14ac:dyDescent="0.2">
      <c r="A136" s="150" t="s">
        <v>231</v>
      </c>
      <c r="B136" s="327">
        <v>396.1</v>
      </c>
      <c r="C136" s="327">
        <v>445.8</v>
      </c>
      <c r="D136" s="327">
        <v>465.8</v>
      </c>
      <c r="E136" s="327">
        <v>500.1</v>
      </c>
      <c r="F136" s="327">
        <v>543.4</v>
      </c>
      <c r="G136" s="394">
        <v>594.1</v>
      </c>
      <c r="H136" s="394">
        <v>632.70000000000005</v>
      </c>
      <c r="I136" s="394">
        <v>681.3</v>
      </c>
      <c r="J136" s="394">
        <v>724.3</v>
      </c>
      <c r="K136" s="394">
        <v>772.7</v>
      </c>
      <c r="L136" s="394">
        <v>823.1</v>
      </c>
      <c r="M136" s="72"/>
      <c r="N136" s="72"/>
    </row>
    <row r="137" spans="1:14" ht="12" customHeight="1" x14ac:dyDescent="0.2">
      <c r="A137" s="40" t="s">
        <v>5</v>
      </c>
      <c r="B137" s="328">
        <v>390.2</v>
      </c>
      <c r="C137" s="328">
        <v>442.2</v>
      </c>
      <c r="D137" s="328">
        <v>463.3</v>
      </c>
      <c r="E137" s="328">
        <v>497.6</v>
      </c>
      <c r="F137" s="328">
        <v>540.5</v>
      </c>
      <c r="G137" s="397">
        <v>590</v>
      </c>
      <c r="H137" s="397">
        <v>628.79999999999995</v>
      </c>
      <c r="I137" s="397">
        <v>677.4</v>
      </c>
      <c r="J137" s="397">
        <v>720.3</v>
      </c>
      <c r="K137" s="397">
        <v>769.7</v>
      </c>
      <c r="L137" s="397">
        <v>820</v>
      </c>
    </row>
    <row r="138" spans="1:14" ht="12" customHeight="1" x14ac:dyDescent="0.2">
      <c r="A138" s="41" t="s">
        <v>6</v>
      </c>
      <c r="B138" s="328">
        <v>6</v>
      </c>
      <c r="C138" s="328">
        <v>3.5</v>
      </c>
      <c r="D138" s="328">
        <v>2.5</v>
      </c>
      <c r="E138" s="328">
        <v>2.5</v>
      </c>
      <c r="F138" s="328">
        <v>2.9</v>
      </c>
      <c r="G138" s="397">
        <v>4.0999999999999996</v>
      </c>
      <c r="H138" s="397">
        <v>3.9</v>
      </c>
      <c r="I138" s="397">
        <v>3.9</v>
      </c>
      <c r="J138" s="397">
        <v>4.0999999999999996</v>
      </c>
      <c r="K138" s="397">
        <v>3</v>
      </c>
      <c r="L138" s="397">
        <v>3.1</v>
      </c>
    </row>
    <row r="139" spans="1:14" ht="12" customHeight="1" x14ac:dyDescent="0.2">
      <c r="A139" s="13" t="s">
        <v>7</v>
      </c>
      <c r="B139" s="329">
        <v>12.9</v>
      </c>
      <c r="C139" s="329">
        <v>11.3</v>
      </c>
      <c r="D139" s="329">
        <v>12</v>
      </c>
      <c r="E139" s="329">
        <v>10.3</v>
      </c>
      <c r="F139" s="329">
        <v>7.7</v>
      </c>
      <c r="G139" s="398">
        <v>7.7</v>
      </c>
      <c r="H139" s="398">
        <v>6.5</v>
      </c>
      <c r="I139" s="398">
        <v>4.8</v>
      </c>
      <c r="J139" s="398">
        <v>3.4</v>
      </c>
      <c r="K139" s="398">
        <v>2.5</v>
      </c>
      <c r="L139" s="398">
        <v>1.8</v>
      </c>
    </row>
    <row r="140" spans="1:14" ht="12" customHeight="1" x14ac:dyDescent="0.2">
      <c r="A140" s="42"/>
      <c r="B140" s="289"/>
      <c r="C140" s="289"/>
      <c r="D140" s="289"/>
      <c r="E140" s="289"/>
      <c r="F140" s="75"/>
      <c r="G140" s="139"/>
      <c r="H140" s="69"/>
      <c r="I140" s="44"/>
      <c r="J140" s="44"/>
      <c r="K140" s="44"/>
      <c r="L140" s="44"/>
      <c r="M140" s="72"/>
    </row>
    <row r="141" spans="1:14" ht="12" customHeight="1" x14ac:dyDescent="0.2">
      <c r="A141" s="21"/>
      <c r="B141" s="34"/>
      <c r="C141" s="34"/>
      <c r="D141" s="34"/>
      <c r="E141" s="52"/>
      <c r="F141" s="34"/>
      <c r="G141" s="75"/>
      <c r="H141" s="72"/>
      <c r="I141" s="72"/>
      <c r="J141" s="72"/>
      <c r="K141" s="72"/>
      <c r="L141" s="72"/>
      <c r="M141" s="72"/>
    </row>
    <row r="142" spans="1:14" ht="12" customHeight="1" x14ac:dyDescent="0.2">
      <c r="A142" s="51" t="s">
        <v>271</v>
      </c>
      <c r="B142" s="43"/>
      <c r="C142" s="43"/>
      <c r="D142" s="23"/>
      <c r="E142" s="43"/>
      <c r="F142" s="75"/>
      <c r="G142" s="139"/>
      <c r="H142" s="72"/>
      <c r="I142" s="72"/>
      <c r="J142" s="72"/>
      <c r="K142" s="72"/>
      <c r="L142" s="72"/>
      <c r="M142" s="72"/>
    </row>
    <row r="143" spans="1:14" ht="12" customHeight="1" x14ac:dyDescent="0.2">
      <c r="A143" s="66"/>
      <c r="B143" s="18">
        <v>2007</v>
      </c>
      <c r="C143" s="18">
        <v>2008</v>
      </c>
      <c r="D143" s="18">
        <v>2009</v>
      </c>
      <c r="E143" s="18">
        <v>2010</v>
      </c>
      <c r="F143" s="18">
        <v>2011</v>
      </c>
      <c r="G143" s="18">
        <v>2012</v>
      </c>
      <c r="H143" s="18">
        <v>2013</v>
      </c>
      <c r="I143" s="18">
        <v>2014</v>
      </c>
      <c r="J143" s="18">
        <v>2015</v>
      </c>
      <c r="K143" s="18">
        <v>2016</v>
      </c>
      <c r="L143" s="18">
        <v>2017</v>
      </c>
    </row>
    <row r="144" spans="1:14" ht="12" customHeight="1" x14ac:dyDescent="0.2">
      <c r="A144" s="161" t="s">
        <v>88</v>
      </c>
      <c r="B144" s="333">
        <v>10475.700000000001</v>
      </c>
      <c r="C144" s="333">
        <v>11278</v>
      </c>
      <c r="D144" s="333">
        <v>11080.7</v>
      </c>
      <c r="E144" s="333">
        <v>12036.9</v>
      </c>
      <c r="F144" s="333">
        <v>12788.2</v>
      </c>
      <c r="G144" s="436">
        <v>13201</v>
      </c>
      <c r="H144" s="436">
        <v>14112.8</v>
      </c>
      <c r="I144" s="436">
        <v>15203.6</v>
      </c>
      <c r="J144" s="436">
        <v>15966.6</v>
      </c>
      <c r="K144" s="436">
        <v>15951.8</v>
      </c>
      <c r="L144" s="436">
        <v>17559.400000000001</v>
      </c>
    </row>
    <row r="145" spans="1:13" ht="12" customHeight="1" x14ac:dyDescent="0.2">
      <c r="A145" s="10" t="s">
        <v>145</v>
      </c>
      <c r="B145" s="333">
        <v>10188.6</v>
      </c>
      <c r="C145" s="333">
        <v>11032.4</v>
      </c>
      <c r="D145" s="333">
        <v>10840.8</v>
      </c>
      <c r="E145" s="333">
        <v>11783.7</v>
      </c>
      <c r="F145" s="333">
        <v>12535.2</v>
      </c>
      <c r="G145" s="440">
        <v>12942.9</v>
      </c>
      <c r="H145" s="440">
        <v>13843.6</v>
      </c>
      <c r="I145" s="440">
        <v>14932.6</v>
      </c>
      <c r="J145" s="440">
        <v>15675.6</v>
      </c>
      <c r="K145" s="440">
        <v>15655</v>
      </c>
      <c r="L145" s="440">
        <v>17285.599999999999</v>
      </c>
    </row>
    <row r="146" spans="1:13" ht="12" customHeight="1" x14ac:dyDescent="0.2">
      <c r="A146" s="45" t="s">
        <v>8</v>
      </c>
      <c r="B146" s="333">
        <v>9992.5</v>
      </c>
      <c r="C146" s="333">
        <v>10859.6</v>
      </c>
      <c r="D146" s="333">
        <v>10681.2</v>
      </c>
      <c r="E146" s="333">
        <v>11636.4</v>
      </c>
      <c r="F146" s="333">
        <v>12377.1</v>
      </c>
      <c r="G146" s="440">
        <v>12816.3</v>
      </c>
      <c r="H146" s="440">
        <v>13725.1</v>
      </c>
      <c r="I146" s="440">
        <v>14822.4</v>
      </c>
      <c r="J146" s="440">
        <v>15560.7</v>
      </c>
      <c r="K146" s="440">
        <v>15533.4</v>
      </c>
      <c r="L146" s="440">
        <v>17171.900000000001</v>
      </c>
    </row>
    <row r="147" spans="1:13" ht="12" customHeight="1" x14ac:dyDescent="0.2">
      <c r="A147" s="46" t="s">
        <v>9</v>
      </c>
      <c r="B147" s="330">
        <v>2921.4</v>
      </c>
      <c r="C147" s="330">
        <v>2102.9</v>
      </c>
      <c r="D147" s="330">
        <v>2576.1999999999998</v>
      </c>
      <c r="E147" s="330">
        <v>2904.7</v>
      </c>
      <c r="F147" s="330">
        <v>3225.4</v>
      </c>
      <c r="G147" s="438">
        <v>1042.5999999999999</v>
      </c>
      <c r="H147" s="438">
        <v>1073</v>
      </c>
      <c r="I147" s="438">
        <v>977</v>
      </c>
      <c r="J147" s="438">
        <v>958</v>
      </c>
      <c r="K147" s="438">
        <v>1016.3</v>
      </c>
      <c r="L147" s="438">
        <v>1123.5</v>
      </c>
    </row>
    <row r="148" spans="1:13" ht="12" customHeight="1" x14ac:dyDescent="0.2">
      <c r="A148" s="46" t="s">
        <v>11</v>
      </c>
      <c r="B148" s="330">
        <v>31</v>
      </c>
      <c r="C148" s="330">
        <v>29.7</v>
      </c>
      <c r="D148" s="330">
        <v>32.799999999999997</v>
      </c>
      <c r="E148" s="330">
        <v>29</v>
      </c>
      <c r="F148" s="330">
        <v>26.1</v>
      </c>
      <c r="G148" s="438">
        <v>23.1</v>
      </c>
      <c r="H148" s="438">
        <v>20.3</v>
      </c>
      <c r="I148" s="438">
        <v>18</v>
      </c>
      <c r="J148" s="438">
        <v>16</v>
      </c>
      <c r="K148" s="438">
        <v>13.7</v>
      </c>
      <c r="L148" s="438">
        <v>12</v>
      </c>
    </row>
    <row r="149" spans="1:13" ht="12" customHeight="1" x14ac:dyDescent="0.2">
      <c r="A149" s="46" t="s">
        <v>10</v>
      </c>
      <c r="B149" s="330">
        <v>6496.3</v>
      </c>
      <c r="C149" s="330">
        <v>8239.4</v>
      </c>
      <c r="D149" s="330">
        <v>7567.5</v>
      </c>
      <c r="E149" s="330">
        <v>8052</v>
      </c>
      <c r="F149" s="330">
        <v>8492</v>
      </c>
      <c r="G149" s="438">
        <v>11163.2</v>
      </c>
      <c r="H149" s="438">
        <v>11910</v>
      </c>
      <c r="I149" s="438">
        <v>12978.4</v>
      </c>
      <c r="J149" s="438">
        <v>13695.8</v>
      </c>
      <c r="K149" s="438">
        <v>13681.4</v>
      </c>
      <c r="L149" s="438">
        <v>15227.5</v>
      </c>
    </row>
    <row r="150" spans="1:13" ht="12" customHeight="1" x14ac:dyDescent="0.2">
      <c r="A150" s="47" t="s">
        <v>70</v>
      </c>
      <c r="B150" s="330">
        <v>650.1</v>
      </c>
      <c r="C150" s="330">
        <v>775.6</v>
      </c>
      <c r="D150" s="330">
        <v>966.8</v>
      </c>
      <c r="E150" s="330">
        <v>1078</v>
      </c>
      <c r="F150" s="330">
        <v>1184.5999999999999</v>
      </c>
      <c r="G150" s="438">
        <v>1286.3</v>
      </c>
      <c r="H150" s="438">
        <v>1373.4</v>
      </c>
      <c r="I150" s="438">
        <v>1424.7</v>
      </c>
      <c r="J150" s="438">
        <v>1405.7</v>
      </c>
      <c r="K150" s="438">
        <v>1457.3</v>
      </c>
      <c r="L150" s="438">
        <v>1513.5</v>
      </c>
      <c r="M150" s="201"/>
    </row>
    <row r="151" spans="1:13" ht="12" customHeight="1" x14ac:dyDescent="0.2">
      <c r="A151" s="47" t="s">
        <v>71</v>
      </c>
      <c r="B151" s="330">
        <v>5846.2</v>
      </c>
      <c r="C151" s="330">
        <v>7463.8</v>
      </c>
      <c r="D151" s="330">
        <v>6600.7</v>
      </c>
      <c r="E151" s="330">
        <v>6974.1</v>
      </c>
      <c r="F151" s="330">
        <v>7307.4</v>
      </c>
      <c r="G151" s="438">
        <v>9876.7999999999993</v>
      </c>
      <c r="H151" s="438">
        <v>10536.6</v>
      </c>
      <c r="I151" s="438">
        <v>11553.8</v>
      </c>
      <c r="J151" s="438">
        <v>12290.1</v>
      </c>
      <c r="K151" s="438">
        <v>12224.1</v>
      </c>
      <c r="L151" s="438">
        <v>13714</v>
      </c>
    </row>
    <row r="152" spans="1:13" ht="12" customHeight="1" x14ac:dyDescent="0.2">
      <c r="A152" s="46" t="s">
        <v>35</v>
      </c>
      <c r="B152" s="331" t="s">
        <v>192</v>
      </c>
      <c r="C152" s="331" t="s">
        <v>192</v>
      </c>
      <c r="D152" s="330">
        <v>0.2</v>
      </c>
      <c r="E152" s="330">
        <v>0.3</v>
      </c>
      <c r="F152" s="330">
        <v>1</v>
      </c>
      <c r="G152" s="438">
        <v>12.6</v>
      </c>
      <c r="H152" s="438">
        <v>34.799999999999997</v>
      </c>
      <c r="I152" s="438">
        <v>58.4</v>
      </c>
      <c r="J152" s="438">
        <v>57.9</v>
      </c>
      <c r="K152" s="438">
        <v>83.7</v>
      </c>
      <c r="L152" s="438">
        <v>109</v>
      </c>
    </row>
    <row r="153" spans="1:13" ht="12" customHeight="1" x14ac:dyDescent="0.2">
      <c r="A153" s="47" t="s">
        <v>72</v>
      </c>
      <c r="B153" s="331" t="s">
        <v>192</v>
      </c>
      <c r="C153" s="331" t="s">
        <v>192</v>
      </c>
      <c r="D153" s="330">
        <v>0.2</v>
      </c>
      <c r="E153" s="330">
        <v>0.3</v>
      </c>
      <c r="F153" s="330">
        <v>1</v>
      </c>
      <c r="G153" s="438">
        <v>12.6</v>
      </c>
      <c r="H153" s="438">
        <v>34.700000000000003</v>
      </c>
      <c r="I153" s="438">
        <v>58.2</v>
      </c>
      <c r="J153" s="438">
        <v>57.7</v>
      </c>
      <c r="K153" s="438">
        <v>82</v>
      </c>
      <c r="L153" s="438">
        <v>106.5</v>
      </c>
    </row>
    <row r="154" spans="1:13" ht="12" customHeight="1" x14ac:dyDescent="0.2">
      <c r="A154" s="47" t="s">
        <v>73</v>
      </c>
      <c r="B154" s="331" t="s">
        <v>192</v>
      </c>
      <c r="C154" s="331" t="s">
        <v>192</v>
      </c>
      <c r="D154" s="331" t="s">
        <v>192</v>
      </c>
      <c r="E154" s="331" t="s">
        <v>192</v>
      </c>
      <c r="F154" s="331" t="s">
        <v>192</v>
      </c>
      <c r="G154" s="439" t="s">
        <v>192</v>
      </c>
      <c r="H154" s="438">
        <v>0.1</v>
      </c>
      <c r="I154" s="438">
        <v>0.2</v>
      </c>
      <c r="J154" s="438">
        <v>0.2</v>
      </c>
      <c r="K154" s="438">
        <v>1.7</v>
      </c>
      <c r="L154" s="438">
        <v>2.5</v>
      </c>
    </row>
    <row r="155" spans="1:13" ht="12" customHeight="1" x14ac:dyDescent="0.2">
      <c r="A155" s="46" t="s">
        <v>251</v>
      </c>
      <c r="B155" s="439" t="s">
        <v>192</v>
      </c>
      <c r="C155" s="439" t="s">
        <v>192</v>
      </c>
      <c r="D155" s="439" t="s">
        <v>192</v>
      </c>
      <c r="E155" s="439" t="s">
        <v>192</v>
      </c>
      <c r="F155" s="439" t="s">
        <v>192</v>
      </c>
      <c r="G155" s="439" t="s">
        <v>192</v>
      </c>
      <c r="H155" s="439" t="s">
        <v>192</v>
      </c>
      <c r="I155" s="439" t="s">
        <v>192</v>
      </c>
      <c r="J155" s="439" t="s">
        <v>192</v>
      </c>
      <c r="K155" s="439" t="s">
        <v>192</v>
      </c>
      <c r="L155" s="437">
        <v>4.2</v>
      </c>
    </row>
    <row r="156" spans="1:13" ht="12" customHeight="1" x14ac:dyDescent="0.2">
      <c r="A156" s="46" t="s">
        <v>252</v>
      </c>
      <c r="B156" s="439" t="s">
        <v>192</v>
      </c>
      <c r="C156" s="439" t="s">
        <v>192</v>
      </c>
      <c r="D156" s="439" t="s">
        <v>192</v>
      </c>
      <c r="E156" s="439" t="s">
        <v>192</v>
      </c>
      <c r="F156" s="439" t="s">
        <v>192</v>
      </c>
      <c r="G156" s="439" t="s">
        <v>192</v>
      </c>
      <c r="H156" s="439" t="s">
        <v>192</v>
      </c>
      <c r="I156" s="439" t="s">
        <v>192</v>
      </c>
      <c r="J156" s="439" t="s">
        <v>192</v>
      </c>
      <c r="K156" s="439" t="s">
        <v>192</v>
      </c>
      <c r="L156" s="437">
        <v>14.3</v>
      </c>
    </row>
    <row r="157" spans="1:13" ht="12" customHeight="1" x14ac:dyDescent="0.2">
      <c r="A157" s="46" t="s">
        <v>92</v>
      </c>
      <c r="B157" s="330">
        <v>543.79999999999995</v>
      </c>
      <c r="C157" s="330">
        <v>487.6</v>
      </c>
      <c r="D157" s="330">
        <v>504.5</v>
      </c>
      <c r="E157" s="330">
        <v>650.20000000000005</v>
      </c>
      <c r="F157" s="330">
        <v>632.6</v>
      </c>
      <c r="G157" s="438">
        <v>574.79999999999995</v>
      </c>
      <c r="H157" s="438">
        <v>687</v>
      </c>
      <c r="I157" s="438">
        <v>790.6</v>
      </c>
      <c r="J157" s="438">
        <v>832.9</v>
      </c>
      <c r="K157" s="438">
        <v>738.4</v>
      </c>
      <c r="L157" s="523">
        <v>681.4</v>
      </c>
    </row>
    <row r="158" spans="1:13" ht="12" customHeight="1" x14ac:dyDescent="0.2">
      <c r="A158" s="45" t="s">
        <v>12</v>
      </c>
      <c r="B158" s="333">
        <v>196</v>
      </c>
      <c r="C158" s="333">
        <v>172.9</v>
      </c>
      <c r="D158" s="333">
        <v>159.6</v>
      </c>
      <c r="E158" s="333">
        <v>147.30000000000001</v>
      </c>
      <c r="F158" s="333">
        <v>158.1</v>
      </c>
      <c r="G158" s="445">
        <v>126.6</v>
      </c>
      <c r="H158" s="445">
        <v>118.5</v>
      </c>
      <c r="I158" s="445">
        <v>110.2</v>
      </c>
      <c r="J158" s="445">
        <v>114.9</v>
      </c>
      <c r="K158" s="445">
        <v>121.6</v>
      </c>
      <c r="L158" s="522">
        <v>113.7</v>
      </c>
    </row>
    <row r="159" spans="1:13" ht="12" customHeight="1" x14ac:dyDescent="0.2">
      <c r="A159" s="48" t="s">
        <v>13</v>
      </c>
      <c r="B159" s="330">
        <v>15.7</v>
      </c>
      <c r="C159" s="330">
        <v>10.5</v>
      </c>
      <c r="D159" s="330">
        <v>13.8</v>
      </c>
      <c r="E159" s="330">
        <v>11.4</v>
      </c>
      <c r="F159" s="330">
        <v>7.7</v>
      </c>
      <c r="G159" s="443">
        <v>7.4</v>
      </c>
      <c r="H159" s="443">
        <v>6.9</v>
      </c>
      <c r="I159" s="443">
        <v>6.3</v>
      </c>
      <c r="J159" s="443">
        <v>5.7</v>
      </c>
      <c r="K159" s="443">
        <v>5.0999999999999996</v>
      </c>
      <c r="L159" s="523">
        <v>3.6</v>
      </c>
    </row>
    <row r="160" spans="1:13" ht="12" customHeight="1" x14ac:dyDescent="0.2">
      <c r="A160" s="46" t="s">
        <v>14</v>
      </c>
      <c r="B160" s="330">
        <v>72</v>
      </c>
      <c r="C160" s="330">
        <v>62.6</v>
      </c>
      <c r="D160" s="330">
        <v>53.1</v>
      </c>
      <c r="E160" s="330">
        <v>43.5</v>
      </c>
      <c r="F160" s="330">
        <v>38</v>
      </c>
      <c r="G160" s="443">
        <v>32</v>
      </c>
      <c r="H160" s="443">
        <v>28.3</v>
      </c>
      <c r="I160" s="443">
        <v>24.4</v>
      </c>
      <c r="J160" s="443">
        <v>20.7</v>
      </c>
      <c r="K160" s="443">
        <v>17.3</v>
      </c>
      <c r="L160" s="523">
        <v>13.9</v>
      </c>
    </row>
    <row r="161" spans="1:13" ht="12" customHeight="1" x14ac:dyDescent="0.2">
      <c r="A161" s="46" t="s">
        <v>246</v>
      </c>
      <c r="B161" s="334">
        <v>108.4</v>
      </c>
      <c r="C161" s="334">
        <v>99.7</v>
      </c>
      <c r="D161" s="334">
        <v>92.6</v>
      </c>
      <c r="E161" s="334">
        <v>92.3</v>
      </c>
      <c r="F161" s="334">
        <v>112.4</v>
      </c>
      <c r="G161" s="446">
        <v>87.2</v>
      </c>
      <c r="H161" s="446">
        <v>83.3</v>
      </c>
      <c r="I161" s="446">
        <v>79.400000000000006</v>
      </c>
      <c r="J161" s="446">
        <v>88.4</v>
      </c>
      <c r="K161" s="446">
        <v>99.2</v>
      </c>
      <c r="L161" s="524">
        <v>96.2</v>
      </c>
    </row>
    <row r="162" spans="1:13" ht="12" customHeight="1" x14ac:dyDescent="0.2">
      <c r="A162" s="49" t="s">
        <v>74</v>
      </c>
      <c r="B162" s="333">
        <v>219.7</v>
      </c>
      <c r="C162" s="333">
        <v>183.4</v>
      </c>
      <c r="D162" s="333">
        <v>187.3</v>
      </c>
      <c r="E162" s="333">
        <v>218.3</v>
      </c>
      <c r="F162" s="333">
        <v>230.5</v>
      </c>
      <c r="G162" s="445">
        <v>238.7</v>
      </c>
      <c r="H162" s="445">
        <v>249.2</v>
      </c>
      <c r="I162" s="445">
        <v>254.3</v>
      </c>
      <c r="J162" s="445">
        <v>267.2</v>
      </c>
      <c r="K162" s="445">
        <v>267.8</v>
      </c>
      <c r="L162" s="522">
        <v>261.39999999999998</v>
      </c>
      <c r="M162" s="333"/>
    </row>
    <row r="163" spans="1:13" ht="12" customHeight="1" x14ac:dyDescent="0.2">
      <c r="A163" s="50" t="s">
        <v>202</v>
      </c>
      <c r="B163" s="332">
        <v>67.400000000000006</v>
      </c>
      <c r="C163" s="332">
        <v>62.2</v>
      </c>
      <c r="D163" s="332">
        <v>52.6</v>
      </c>
      <c r="E163" s="332">
        <v>34.9</v>
      </c>
      <c r="F163" s="332">
        <v>22.5</v>
      </c>
      <c r="G163" s="444">
        <v>19.399999999999999</v>
      </c>
      <c r="H163" s="444">
        <v>20</v>
      </c>
      <c r="I163" s="444">
        <v>16.7</v>
      </c>
      <c r="J163" s="444">
        <v>23.8</v>
      </c>
      <c r="K163" s="444">
        <v>28.9</v>
      </c>
      <c r="L163" s="525">
        <v>12.4</v>
      </c>
    </row>
    <row r="164" spans="1:13" ht="12" customHeight="1" x14ac:dyDescent="0.2">
      <c r="A164" s="567"/>
      <c r="B164" s="568"/>
      <c r="C164" s="568"/>
      <c r="D164" s="568"/>
      <c r="E164" s="568"/>
      <c r="F164" s="568"/>
      <c r="G164" s="568"/>
      <c r="H164" s="69"/>
    </row>
    <row r="165" spans="1:13" ht="12" customHeight="1" x14ac:dyDescent="0.2">
      <c r="A165" s="206"/>
      <c r="B165" s="51"/>
      <c r="C165" s="51"/>
      <c r="D165" s="51"/>
      <c r="E165" s="52"/>
      <c r="F165" s="51"/>
      <c r="G165" s="75"/>
      <c r="H165" s="69"/>
    </row>
    <row r="166" spans="1:13" ht="12" customHeight="1" x14ac:dyDescent="0.2">
      <c r="A166" s="51" t="s">
        <v>152</v>
      </c>
      <c r="B166" s="73"/>
      <c r="C166" s="73"/>
      <c r="D166" s="73"/>
      <c r="E166" s="73"/>
      <c r="F166" s="74"/>
      <c r="G166" s="75"/>
      <c r="H166" s="69"/>
    </row>
    <row r="167" spans="1:13" ht="12" customHeight="1" x14ac:dyDescent="0.2">
      <c r="A167" s="53"/>
      <c r="B167" s="286">
        <v>2007</v>
      </c>
      <c r="C167" s="286">
        <v>2008</v>
      </c>
      <c r="D167" s="286">
        <v>2009</v>
      </c>
      <c r="E167" s="286">
        <v>2010</v>
      </c>
      <c r="F167" s="286">
        <v>2011</v>
      </c>
      <c r="G167" s="286">
        <v>2012</v>
      </c>
      <c r="H167" s="286">
        <v>2013</v>
      </c>
      <c r="I167" s="286">
        <v>2014</v>
      </c>
      <c r="J167" s="286">
        <v>2015</v>
      </c>
      <c r="K167" s="286">
        <v>2016</v>
      </c>
      <c r="L167" s="286">
        <v>2017</v>
      </c>
      <c r="M167" s="72"/>
    </row>
    <row r="168" spans="1:13" ht="12" customHeight="1" x14ac:dyDescent="0.2">
      <c r="A168" s="54" t="s">
        <v>129</v>
      </c>
      <c r="B168" s="294">
        <v>556.6</v>
      </c>
      <c r="C168" s="294">
        <v>609</v>
      </c>
      <c r="D168" s="294">
        <v>625.1</v>
      </c>
      <c r="E168" s="294">
        <v>653.70000000000005</v>
      </c>
      <c r="F168" s="294">
        <v>694.4</v>
      </c>
      <c r="G168" s="442">
        <v>740.9</v>
      </c>
      <c r="H168" s="442">
        <v>775.3</v>
      </c>
      <c r="I168" s="442">
        <v>814.6</v>
      </c>
      <c r="J168" s="442">
        <v>855.3</v>
      </c>
      <c r="K168" s="442">
        <v>889.9</v>
      </c>
      <c r="L168" s="442">
        <v>927.8</v>
      </c>
      <c r="M168" s="72"/>
    </row>
    <row r="169" spans="1:13" ht="12" customHeight="1" x14ac:dyDescent="0.2">
      <c r="A169" s="132" t="s">
        <v>232</v>
      </c>
      <c r="B169" s="452">
        <v>396.1</v>
      </c>
      <c r="C169" s="452">
        <v>445.8</v>
      </c>
      <c r="D169" s="452">
        <v>465.8</v>
      </c>
      <c r="E169" s="452">
        <v>500.1</v>
      </c>
      <c r="F169" s="452">
        <v>543.4</v>
      </c>
      <c r="G169" s="452">
        <v>594.1</v>
      </c>
      <c r="H169" s="452">
        <v>632.70000000000005</v>
      </c>
      <c r="I169" s="452">
        <v>681.3</v>
      </c>
      <c r="J169" s="452">
        <v>724.3</v>
      </c>
      <c r="K169" s="452">
        <v>772.7</v>
      </c>
      <c r="L169" s="452">
        <v>823.1</v>
      </c>
      <c r="M169" s="72"/>
    </row>
    <row r="170" spans="1:13" ht="12" customHeight="1" x14ac:dyDescent="0.2">
      <c r="A170" s="449" t="s">
        <v>253</v>
      </c>
      <c r="B170" s="450">
        <v>370.6</v>
      </c>
      <c r="C170" s="450">
        <v>417.9</v>
      </c>
      <c r="D170" s="450">
        <v>432.6</v>
      </c>
      <c r="E170" s="450">
        <v>462.9</v>
      </c>
      <c r="F170" s="450">
        <v>501.1</v>
      </c>
      <c r="G170" s="450">
        <v>536.6</v>
      </c>
      <c r="H170" s="450">
        <v>568.1</v>
      </c>
      <c r="I170" s="450">
        <v>606.5</v>
      </c>
      <c r="J170" s="450">
        <v>637.9</v>
      </c>
      <c r="K170" s="450">
        <v>667.7</v>
      </c>
      <c r="L170" s="450">
        <v>681.9</v>
      </c>
      <c r="M170" s="72"/>
    </row>
    <row r="171" spans="1:13" ht="12" customHeight="1" x14ac:dyDescent="0.2">
      <c r="A171" s="448" t="s">
        <v>261</v>
      </c>
      <c r="B171" s="451" t="s">
        <v>192</v>
      </c>
      <c r="C171" s="451" t="s">
        <v>192</v>
      </c>
      <c r="D171" s="451" t="s">
        <v>192</v>
      </c>
      <c r="E171" s="451" t="s">
        <v>192</v>
      </c>
      <c r="F171" s="451" t="s">
        <v>192</v>
      </c>
      <c r="G171" s="451" t="s">
        <v>192</v>
      </c>
      <c r="H171" s="451" t="s">
        <v>192</v>
      </c>
      <c r="I171" s="451" t="s">
        <v>192</v>
      </c>
      <c r="J171" s="451" t="s">
        <v>192</v>
      </c>
      <c r="K171" s="451" t="s">
        <v>192</v>
      </c>
      <c r="L171" s="453">
        <v>3.1</v>
      </c>
      <c r="M171" s="72"/>
    </row>
    <row r="172" spans="1:13" ht="12" customHeight="1" x14ac:dyDescent="0.2">
      <c r="A172" s="210" t="s">
        <v>262</v>
      </c>
      <c r="B172" s="454">
        <v>19.600000000000001</v>
      </c>
      <c r="C172" s="454">
        <v>24.3</v>
      </c>
      <c r="D172" s="454">
        <v>30.7</v>
      </c>
      <c r="E172" s="454">
        <v>34.6</v>
      </c>
      <c r="F172" s="454">
        <v>39.5</v>
      </c>
      <c r="G172" s="454">
        <v>53</v>
      </c>
      <c r="H172" s="454">
        <v>59.6</v>
      </c>
      <c r="I172" s="454">
        <v>68.8</v>
      </c>
      <c r="J172" s="454">
        <v>80.400000000000006</v>
      </c>
      <c r="K172" s="454">
        <v>99.8</v>
      </c>
      <c r="L172" s="454">
        <v>109.9</v>
      </c>
      <c r="M172" s="72"/>
    </row>
    <row r="173" spans="1:13" ht="12" customHeight="1" x14ac:dyDescent="0.2">
      <c r="A173" s="210" t="s">
        <v>266</v>
      </c>
      <c r="B173" s="455" t="s">
        <v>192</v>
      </c>
      <c r="C173" s="455" t="s">
        <v>192</v>
      </c>
      <c r="D173" s="455" t="s">
        <v>192</v>
      </c>
      <c r="E173" s="455" t="s">
        <v>192</v>
      </c>
      <c r="F173" s="455" t="s">
        <v>192</v>
      </c>
      <c r="G173" s="455" t="s">
        <v>192</v>
      </c>
      <c r="H173" s="455" t="s">
        <v>192</v>
      </c>
      <c r="I173" s="455" t="s">
        <v>192</v>
      </c>
      <c r="J173" s="455" t="s">
        <v>192</v>
      </c>
      <c r="K173" s="455" t="s">
        <v>192</v>
      </c>
      <c r="L173" s="456">
        <v>25.8</v>
      </c>
      <c r="M173" s="72"/>
    </row>
    <row r="174" spans="1:13" ht="12" customHeight="1" x14ac:dyDescent="0.2">
      <c r="A174" s="210" t="s">
        <v>282</v>
      </c>
      <c r="B174" s="457" t="s">
        <v>192</v>
      </c>
      <c r="C174" s="457" t="s">
        <v>192</v>
      </c>
      <c r="D174" s="457" t="s">
        <v>192</v>
      </c>
      <c r="E174" s="457" t="s">
        <v>192</v>
      </c>
      <c r="F174" s="457" t="s">
        <v>192</v>
      </c>
      <c r="G174" s="458">
        <v>0.5</v>
      </c>
      <c r="H174" s="458">
        <v>1.1000000000000001</v>
      </c>
      <c r="I174" s="458">
        <v>2</v>
      </c>
      <c r="J174" s="458">
        <v>1.9</v>
      </c>
      <c r="K174" s="458">
        <v>2.2999999999999998</v>
      </c>
      <c r="L174" s="458">
        <v>2.2999999999999998</v>
      </c>
      <c r="M174" s="72"/>
    </row>
    <row r="175" spans="1:13" ht="12" customHeight="1" x14ac:dyDescent="0.2">
      <c r="A175" s="210" t="s">
        <v>255</v>
      </c>
      <c r="B175" s="459">
        <v>6</v>
      </c>
      <c r="C175" s="459">
        <v>3.5</v>
      </c>
      <c r="D175" s="459">
        <v>2.5</v>
      </c>
      <c r="E175" s="459">
        <v>2.5</v>
      </c>
      <c r="F175" s="459">
        <v>2.9</v>
      </c>
      <c r="G175" s="459">
        <v>4.0999999999999996</v>
      </c>
      <c r="H175" s="459">
        <v>3.9</v>
      </c>
      <c r="I175" s="459">
        <v>3.9</v>
      </c>
      <c r="J175" s="459">
        <v>4.0999999999999996</v>
      </c>
      <c r="K175" s="459">
        <v>3</v>
      </c>
      <c r="L175" s="459">
        <v>3.2</v>
      </c>
      <c r="M175" s="72"/>
    </row>
    <row r="176" spans="1:13" ht="12" customHeight="1" x14ac:dyDescent="0.2">
      <c r="A176" s="395" t="s">
        <v>131</v>
      </c>
      <c r="B176" s="452">
        <v>28.1</v>
      </c>
      <c r="C176" s="452">
        <v>27.8</v>
      </c>
      <c r="D176" s="452">
        <v>27.8</v>
      </c>
      <c r="E176" s="452">
        <v>25.7</v>
      </c>
      <c r="F176" s="452">
        <v>24.3</v>
      </c>
      <c r="G176" s="452">
        <v>23</v>
      </c>
      <c r="H176" s="452">
        <v>21.7</v>
      </c>
      <c r="I176" s="452">
        <v>20.3</v>
      </c>
      <c r="J176" s="452">
        <v>18.899999999999999</v>
      </c>
      <c r="K176" s="452">
        <v>17.399999999999999</v>
      </c>
      <c r="L176" s="452">
        <v>15</v>
      </c>
      <c r="M176" s="72"/>
    </row>
    <row r="177" spans="1:15" ht="12" customHeight="1" x14ac:dyDescent="0.2">
      <c r="A177" s="395" t="s">
        <v>233</v>
      </c>
      <c r="B177" s="452">
        <v>132.4</v>
      </c>
      <c r="C177" s="452">
        <v>135.5</v>
      </c>
      <c r="D177" s="452">
        <v>131.4</v>
      </c>
      <c r="E177" s="452">
        <v>128</v>
      </c>
      <c r="F177" s="452">
        <v>126.7</v>
      </c>
      <c r="G177" s="452">
        <v>123.7</v>
      </c>
      <c r="H177" s="452">
        <v>120.9</v>
      </c>
      <c r="I177" s="452">
        <v>113</v>
      </c>
      <c r="J177" s="452">
        <v>112.1</v>
      </c>
      <c r="K177" s="452">
        <v>99.8</v>
      </c>
      <c r="L177" s="452">
        <v>89.7</v>
      </c>
      <c r="M177" s="72"/>
    </row>
    <row r="178" spans="1:15" ht="12" customHeight="1" x14ac:dyDescent="0.2">
      <c r="A178" s="36"/>
      <c r="B178" s="293"/>
      <c r="C178" s="293"/>
      <c r="D178" s="293"/>
      <c r="E178" s="293"/>
      <c r="F178" s="293"/>
      <c r="G178" s="293"/>
      <c r="H178" s="293"/>
      <c r="I178" s="293"/>
      <c r="J178" s="293"/>
      <c r="K178" s="293"/>
      <c r="L178" s="293"/>
      <c r="M178" s="72"/>
      <c r="N178" s="201"/>
    </row>
    <row r="179" spans="1:15" ht="12" customHeight="1" x14ac:dyDescent="0.2">
      <c r="A179" s="8" t="s">
        <v>93</v>
      </c>
      <c r="B179" s="294">
        <v>556.6</v>
      </c>
      <c r="C179" s="294">
        <v>609</v>
      </c>
      <c r="D179" s="294">
        <v>625.1</v>
      </c>
      <c r="E179" s="294">
        <v>653.79999999999995</v>
      </c>
      <c r="F179" s="294">
        <v>694.6</v>
      </c>
      <c r="G179" s="462">
        <v>740.90000000000009</v>
      </c>
      <c r="H179" s="462">
        <v>775.4</v>
      </c>
      <c r="I179" s="462">
        <v>814.59999999999991</v>
      </c>
      <c r="J179" s="462">
        <v>855.19999999999993</v>
      </c>
      <c r="K179" s="462">
        <v>889.89999999999986</v>
      </c>
      <c r="L179" s="462">
        <v>927.89999999999986</v>
      </c>
      <c r="M179" s="284"/>
    </row>
    <row r="180" spans="1:15" ht="12" customHeight="1" x14ac:dyDescent="0.2">
      <c r="A180" s="10" t="s">
        <v>66</v>
      </c>
      <c r="B180" s="294">
        <v>483.7</v>
      </c>
      <c r="C180" s="294">
        <v>525.9</v>
      </c>
      <c r="D180" s="294">
        <v>535.79999999999995</v>
      </c>
      <c r="E180" s="294">
        <v>561.4</v>
      </c>
      <c r="F180" s="294">
        <v>589.5</v>
      </c>
      <c r="G180" s="462">
        <v>619.70000000000005</v>
      </c>
      <c r="H180" s="462">
        <v>641.29999999999995</v>
      </c>
      <c r="I180" s="462">
        <v>669.9</v>
      </c>
      <c r="J180" s="462">
        <v>699.9</v>
      </c>
      <c r="K180" s="462">
        <v>725.4</v>
      </c>
      <c r="L180" s="462">
        <v>758.1</v>
      </c>
      <c r="M180" s="296"/>
      <c r="O180" s="282"/>
    </row>
    <row r="181" spans="1:15" ht="12" customHeight="1" x14ac:dyDescent="0.2">
      <c r="A181" s="30" t="s">
        <v>2</v>
      </c>
      <c r="B181" s="293">
        <v>422.2</v>
      </c>
      <c r="C181" s="293">
        <v>461.7</v>
      </c>
      <c r="D181" s="293">
        <v>465.2</v>
      </c>
      <c r="E181" s="293">
        <v>487</v>
      </c>
      <c r="F181" s="293">
        <v>507.6</v>
      </c>
      <c r="G181" s="461">
        <v>529.6</v>
      </c>
      <c r="H181" s="461">
        <v>541.6</v>
      </c>
      <c r="I181" s="461">
        <v>560.70000000000005</v>
      </c>
      <c r="J181" s="461">
        <v>578.6</v>
      </c>
      <c r="K181" s="461">
        <v>584.20000000000005</v>
      </c>
      <c r="L181" s="461">
        <v>583.6</v>
      </c>
      <c r="M181" s="520"/>
    </row>
    <row r="182" spans="1:15" ht="12" customHeight="1" x14ac:dyDescent="0.2">
      <c r="A182" s="31" t="s">
        <v>76</v>
      </c>
      <c r="B182" s="293">
        <v>61.5</v>
      </c>
      <c r="C182" s="293">
        <v>64.3</v>
      </c>
      <c r="D182" s="293">
        <v>70.599999999999994</v>
      </c>
      <c r="E182" s="293">
        <v>74.400000000000006</v>
      </c>
      <c r="F182" s="293">
        <v>81.900000000000006</v>
      </c>
      <c r="G182" s="461">
        <v>90.1</v>
      </c>
      <c r="H182" s="461">
        <v>99.7</v>
      </c>
      <c r="I182" s="461">
        <v>109.2</v>
      </c>
      <c r="J182" s="461">
        <v>121.4</v>
      </c>
      <c r="K182" s="461">
        <v>141.19999999999999</v>
      </c>
      <c r="L182" s="461">
        <v>174.5</v>
      </c>
      <c r="M182" s="284"/>
      <c r="N182" s="284"/>
      <c r="O182" s="282"/>
    </row>
    <row r="183" spans="1:15" ht="12" customHeight="1" x14ac:dyDescent="0.2">
      <c r="A183" s="32" t="s">
        <v>75</v>
      </c>
      <c r="B183" s="292">
        <v>22.9</v>
      </c>
      <c r="C183" s="292">
        <v>25.1</v>
      </c>
      <c r="D183" s="292">
        <v>22.9</v>
      </c>
      <c r="E183" s="292">
        <v>20.5</v>
      </c>
      <c r="F183" s="292">
        <v>21.7</v>
      </c>
      <c r="G183" s="460">
        <v>23.6</v>
      </c>
      <c r="H183" s="460">
        <v>24</v>
      </c>
      <c r="I183" s="460">
        <v>24.9</v>
      </c>
      <c r="J183" s="460">
        <v>24.1</v>
      </c>
      <c r="K183" s="460">
        <v>23.8</v>
      </c>
      <c r="L183" s="460">
        <v>24.3</v>
      </c>
      <c r="M183" s="72"/>
    </row>
    <row r="184" spans="1:15" ht="12" customHeight="1" x14ac:dyDescent="0.2">
      <c r="A184" s="132" t="s">
        <v>67</v>
      </c>
      <c r="B184" s="292">
        <v>50</v>
      </c>
      <c r="C184" s="292">
        <v>58</v>
      </c>
      <c r="D184" s="292">
        <v>66.400000000000006</v>
      </c>
      <c r="E184" s="292">
        <v>71.900000000000006</v>
      </c>
      <c r="F184" s="292">
        <v>83.2</v>
      </c>
      <c r="G184" s="460">
        <v>97.4</v>
      </c>
      <c r="H184" s="460">
        <v>109.6</v>
      </c>
      <c r="I184" s="460">
        <v>119.4</v>
      </c>
      <c r="J184" s="460">
        <v>130.80000000000001</v>
      </c>
      <c r="K184" s="460">
        <v>140.4</v>
      </c>
      <c r="L184" s="460">
        <v>145.19999999999999</v>
      </c>
      <c r="M184" s="296"/>
    </row>
    <row r="185" spans="1:15" ht="12" customHeight="1" x14ac:dyDescent="0.2">
      <c r="A185" s="33" t="s">
        <v>3</v>
      </c>
      <c r="B185" s="293">
        <v>9.5</v>
      </c>
      <c r="C185" s="293">
        <v>10.1</v>
      </c>
      <c r="D185" s="293">
        <v>8.9</v>
      </c>
      <c r="E185" s="293">
        <v>8.3000000000000007</v>
      </c>
      <c r="F185" s="293">
        <v>8.4</v>
      </c>
      <c r="G185" s="461">
        <v>9.3000000000000007</v>
      </c>
      <c r="H185" s="461">
        <v>8.8000000000000007</v>
      </c>
      <c r="I185" s="461">
        <v>8.5</v>
      </c>
      <c r="J185" s="461">
        <v>8.1999999999999993</v>
      </c>
      <c r="K185" s="461">
        <v>8.1999999999999993</v>
      </c>
      <c r="L185" s="461">
        <v>8.5</v>
      </c>
      <c r="M185" s="72"/>
    </row>
    <row r="186" spans="1:15" ht="12" customHeight="1" x14ac:dyDescent="0.2">
      <c r="A186" s="31" t="s">
        <v>76</v>
      </c>
      <c r="B186" s="293">
        <v>40.4</v>
      </c>
      <c r="C186" s="293">
        <v>47.9</v>
      </c>
      <c r="D186" s="293">
        <v>57.4</v>
      </c>
      <c r="E186" s="293">
        <v>63.5</v>
      </c>
      <c r="F186" s="293">
        <v>74.8</v>
      </c>
      <c r="G186" s="461">
        <v>88.1</v>
      </c>
      <c r="H186" s="461">
        <v>100.9</v>
      </c>
      <c r="I186" s="461">
        <v>110.9</v>
      </c>
      <c r="J186" s="461">
        <v>122.7</v>
      </c>
      <c r="K186" s="461">
        <v>132.19999999999999</v>
      </c>
      <c r="L186" s="461">
        <v>136.69999999999999</v>
      </c>
      <c r="M186" s="72"/>
    </row>
    <row r="187" spans="1:15" ht="12" customHeight="1" x14ac:dyDescent="0.2">
      <c r="A187" s="151" t="s">
        <v>149</v>
      </c>
      <c r="B187" s="392" t="s">
        <v>192</v>
      </c>
      <c r="C187" s="392" t="s">
        <v>192</v>
      </c>
      <c r="D187" s="392" t="s">
        <v>192</v>
      </c>
      <c r="E187" s="392" t="s">
        <v>192</v>
      </c>
      <c r="F187" s="392" t="s">
        <v>192</v>
      </c>
      <c r="G187" s="392">
        <v>0.1</v>
      </c>
      <c r="H187" s="392">
        <v>0.4</v>
      </c>
      <c r="I187" s="392">
        <v>0.4</v>
      </c>
      <c r="J187" s="392">
        <v>0.4</v>
      </c>
      <c r="K187" s="392">
        <v>0.3</v>
      </c>
      <c r="L187" s="392">
        <v>0.3</v>
      </c>
      <c r="M187" s="72"/>
      <c r="N187" s="72"/>
    </row>
    <row r="188" spans="1:15" ht="12" customHeight="1" x14ac:dyDescent="0.2">
      <c r="A188" s="151"/>
      <c r="B188" s="294"/>
      <c r="C188" s="294"/>
      <c r="D188" s="294"/>
      <c r="E188" s="294"/>
      <c r="F188" s="294"/>
      <c r="G188" s="294"/>
      <c r="H188" s="294"/>
      <c r="I188" s="294"/>
      <c r="J188" s="294"/>
      <c r="K188" s="294"/>
      <c r="L188" s="294"/>
      <c r="M188" s="72"/>
      <c r="N188" s="72"/>
    </row>
    <row r="189" spans="1:15" ht="12" customHeight="1" x14ac:dyDescent="0.2">
      <c r="A189" s="54" t="s">
        <v>83</v>
      </c>
      <c r="B189" s="294">
        <v>498.1</v>
      </c>
      <c r="C189" s="294">
        <v>546.79999999999995</v>
      </c>
      <c r="D189" s="294">
        <v>558.29999999999995</v>
      </c>
      <c r="E189" s="294">
        <v>578.6</v>
      </c>
      <c r="F189" s="294">
        <v>607.1</v>
      </c>
      <c r="G189" s="465">
        <v>638.4</v>
      </c>
      <c r="H189" s="465">
        <v>658.9</v>
      </c>
      <c r="I189" s="465">
        <v>685.1</v>
      </c>
      <c r="J189" s="465">
        <v>715</v>
      </c>
      <c r="K189" s="465">
        <v>744</v>
      </c>
      <c r="L189" s="465">
        <v>775.8</v>
      </c>
      <c r="M189" s="72"/>
      <c r="N189" s="72"/>
    </row>
    <row r="190" spans="1:15" ht="12" customHeight="1" x14ac:dyDescent="0.2">
      <c r="A190" s="319" t="s">
        <v>232</v>
      </c>
      <c r="B190" s="293">
        <v>355.5</v>
      </c>
      <c r="C190" s="293">
        <v>403.9</v>
      </c>
      <c r="D190" s="293">
        <v>420.2</v>
      </c>
      <c r="E190" s="293">
        <v>446.3</v>
      </c>
      <c r="F190" s="293">
        <v>477.8</v>
      </c>
      <c r="G190" s="464">
        <v>514.29999999999995</v>
      </c>
      <c r="H190" s="464">
        <v>540.79999999999995</v>
      </c>
      <c r="I190" s="464">
        <v>572.70000000000005</v>
      </c>
      <c r="J190" s="464">
        <v>608.1</v>
      </c>
      <c r="K190" s="464">
        <v>649.20000000000005</v>
      </c>
      <c r="L190" s="464">
        <v>692.8</v>
      </c>
      <c r="M190" s="72"/>
      <c r="N190" s="72"/>
    </row>
    <row r="191" spans="1:15" ht="12" customHeight="1" x14ac:dyDescent="0.2">
      <c r="A191" s="320" t="s">
        <v>131</v>
      </c>
      <c r="B191" s="293">
        <v>28.1</v>
      </c>
      <c r="C191" s="293">
        <v>27.8</v>
      </c>
      <c r="D191" s="293">
        <v>27.8</v>
      </c>
      <c r="E191" s="293">
        <v>25.6</v>
      </c>
      <c r="F191" s="293">
        <v>24.3</v>
      </c>
      <c r="G191" s="464">
        <v>23</v>
      </c>
      <c r="H191" s="464">
        <v>21.7</v>
      </c>
      <c r="I191" s="464">
        <v>20.3</v>
      </c>
      <c r="J191" s="464">
        <v>18.899999999999999</v>
      </c>
      <c r="K191" s="464">
        <v>17.399999999999999</v>
      </c>
      <c r="L191" s="464">
        <v>15</v>
      </c>
      <c r="M191" s="283"/>
      <c r="N191" s="283"/>
    </row>
    <row r="192" spans="1:15" ht="12" customHeight="1" x14ac:dyDescent="0.2">
      <c r="A192" s="320" t="s">
        <v>233</v>
      </c>
      <c r="B192" s="293">
        <v>114.5</v>
      </c>
      <c r="C192" s="293">
        <v>115.2</v>
      </c>
      <c r="D192" s="293">
        <v>110.3</v>
      </c>
      <c r="E192" s="293">
        <v>106.7</v>
      </c>
      <c r="F192" s="293">
        <v>105</v>
      </c>
      <c r="G192" s="464">
        <v>101.2</v>
      </c>
      <c r="H192" s="464">
        <v>96.5</v>
      </c>
      <c r="I192" s="464">
        <v>92.1</v>
      </c>
      <c r="J192" s="464">
        <v>88.1</v>
      </c>
      <c r="K192" s="464">
        <v>77.400000000000006</v>
      </c>
      <c r="L192" s="464">
        <v>67.900000000000006</v>
      </c>
      <c r="M192" s="283"/>
      <c r="N192" s="283"/>
    </row>
    <row r="193" spans="1:15" ht="12" customHeight="1" x14ac:dyDescent="0.2">
      <c r="A193" s="132"/>
      <c r="B193" s="293"/>
      <c r="C193" s="293"/>
      <c r="D193" s="293"/>
      <c r="E193" s="293"/>
      <c r="F193" s="293"/>
      <c r="G193" s="293"/>
      <c r="H193" s="293"/>
      <c r="I193" s="293"/>
      <c r="J193" s="520"/>
      <c r="K193" s="520"/>
      <c r="L193" s="293"/>
      <c r="M193" s="283"/>
      <c r="N193" s="283"/>
    </row>
    <row r="194" spans="1:15" ht="12" customHeight="1" x14ac:dyDescent="0.2">
      <c r="A194" s="54" t="s">
        <v>15</v>
      </c>
      <c r="B194" s="294">
        <v>58.5</v>
      </c>
      <c r="C194" s="294">
        <v>62.2</v>
      </c>
      <c r="D194" s="294">
        <v>66.8</v>
      </c>
      <c r="E194" s="294">
        <v>75.099999999999994</v>
      </c>
      <c r="F194" s="294">
        <v>87.3</v>
      </c>
      <c r="G194" s="467">
        <v>102.4</v>
      </c>
      <c r="H194" s="467">
        <v>116.3</v>
      </c>
      <c r="I194" s="467">
        <v>129.5</v>
      </c>
      <c r="J194" s="467">
        <v>140.19999999999999</v>
      </c>
      <c r="K194" s="467">
        <v>145.9</v>
      </c>
      <c r="L194" s="467">
        <v>152.1</v>
      </c>
      <c r="M194" s="283"/>
    </row>
    <row r="195" spans="1:15" ht="12" customHeight="1" x14ac:dyDescent="0.2">
      <c r="A195" s="162" t="s">
        <v>232</v>
      </c>
      <c r="B195" s="293">
        <v>40.700000000000003</v>
      </c>
      <c r="C195" s="293">
        <v>41.9</v>
      </c>
      <c r="D195" s="293">
        <v>45.6</v>
      </c>
      <c r="E195" s="293">
        <v>53.8</v>
      </c>
      <c r="F195" s="293">
        <v>65.599999999999994</v>
      </c>
      <c r="G195" s="466">
        <v>79.900000000000006</v>
      </c>
      <c r="H195" s="466">
        <v>91.9</v>
      </c>
      <c r="I195" s="466">
        <v>108.6</v>
      </c>
      <c r="J195" s="466">
        <v>116.3</v>
      </c>
      <c r="K195" s="466">
        <v>123.5</v>
      </c>
      <c r="L195" s="466">
        <v>130.30000000000001</v>
      </c>
      <c r="M195" s="72"/>
      <c r="N195" s="201"/>
      <c r="O195" s="293"/>
    </row>
    <row r="196" spans="1:15" ht="12" customHeight="1" x14ac:dyDescent="0.2">
      <c r="A196" s="162" t="s">
        <v>234</v>
      </c>
      <c r="B196" s="293">
        <v>17.8</v>
      </c>
      <c r="C196" s="293">
        <v>20.3</v>
      </c>
      <c r="D196" s="293">
        <v>21.1</v>
      </c>
      <c r="E196" s="293">
        <v>21.4</v>
      </c>
      <c r="F196" s="293">
        <v>21.7</v>
      </c>
      <c r="G196" s="466">
        <v>22.6</v>
      </c>
      <c r="H196" s="466">
        <v>24.4</v>
      </c>
      <c r="I196" s="466">
        <v>20.9</v>
      </c>
      <c r="J196" s="466">
        <v>24</v>
      </c>
      <c r="K196" s="466">
        <v>22.4</v>
      </c>
      <c r="L196" s="466">
        <v>21.8</v>
      </c>
      <c r="M196" s="72"/>
      <c r="O196" s="293"/>
    </row>
    <row r="197" spans="1:15" ht="12" customHeight="1" x14ac:dyDescent="0.2">
      <c r="A197" s="21"/>
      <c r="B197" s="293"/>
      <c r="C197" s="293"/>
      <c r="D197" s="293"/>
      <c r="E197" s="293"/>
      <c r="F197" s="293"/>
      <c r="G197" s="293"/>
      <c r="H197" s="293"/>
      <c r="I197" s="293"/>
      <c r="J197" s="293"/>
      <c r="K197" s="293"/>
      <c r="L197" s="293"/>
      <c r="M197" s="72"/>
    </row>
    <row r="198" spans="1:15" ht="12" customHeight="1" x14ac:dyDescent="0.2">
      <c r="A198" s="34" t="s">
        <v>77</v>
      </c>
      <c r="B198" s="294">
        <v>10</v>
      </c>
      <c r="C198" s="294">
        <v>12.2</v>
      </c>
      <c r="D198" s="294">
        <v>12.6</v>
      </c>
      <c r="E198" s="294">
        <v>13.7</v>
      </c>
      <c r="F198" s="294">
        <v>15.5</v>
      </c>
      <c r="G198" s="470">
        <v>18.7</v>
      </c>
      <c r="H198" s="470">
        <v>21.8</v>
      </c>
      <c r="I198" s="470">
        <v>27.9</v>
      </c>
      <c r="J198" s="470">
        <v>33.1</v>
      </c>
      <c r="K198" s="470">
        <v>38.700000000000003</v>
      </c>
      <c r="L198" s="470">
        <v>44.4</v>
      </c>
      <c r="M198" s="72"/>
    </row>
    <row r="199" spans="1:15" ht="12" customHeight="1" x14ac:dyDescent="0.2">
      <c r="A199" s="43" t="s">
        <v>232</v>
      </c>
      <c r="B199" s="330">
        <v>6.3</v>
      </c>
      <c r="C199" s="330">
        <v>8.4</v>
      </c>
      <c r="D199" s="330">
        <v>9.3000000000000007</v>
      </c>
      <c r="E199" s="330">
        <v>10.6</v>
      </c>
      <c r="F199" s="330">
        <v>12.3</v>
      </c>
      <c r="G199" s="468">
        <v>15.5</v>
      </c>
      <c r="H199" s="468">
        <v>19.100000000000001</v>
      </c>
      <c r="I199" s="468">
        <v>25.2</v>
      </c>
      <c r="J199" s="468">
        <v>30.6</v>
      </c>
      <c r="K199" s="468">
        <v>36.1</v>
      </c>
      <c r="L199" s="468">
        <v>42</v>
      </c>
      <c r="M199" s="72"/>
    </row>
    <row r="200" spans="1:15" ht="12" customHeight="1" x14ac:dyDescent="0.2">
      <c r="A200" s="58" t="s">
        <v>16</v>
      </c>
      <c r="B200" s="291">
        <v>3.7</v>
      </c>
      <c r="C200" s="291">
        <v>3.8</v>
      </c>
      <c r="D200" s="291">
        <v>3.3</v>
      </c>
      <c r="E200" s="291">
        <v>3.1</v>
      </c>
      <c r="F200" s="291">
        <v>3.2</v>
      </c>
      <c r="G200" s="469">
        <v>3.1</v>
      </c>
      <c r="H200" s="469">
        <v>2.7</v>
      </c>
      <c r="I200" s="469">
        <v>2.7</v>
      </c>
      <c r="J200" s="469">
        <v>2.5</v>
      </c>
      <c r="K200" s="469">
        <v>2.6</v>
      </c>
      <c r="L200" s="469">
        <v>2.4</v>
      </c>
      <c r="M200" s="72"/>
    </row>
    <row r="201" spans="1:15" ht="12" customHeight="1" x14ac:dyDescent="0.2">
      <c r="A201" s="441"/>
      <c r="B201" s="206"/>
      <c r="C201" s="206"/>
      <c r="D201" s="206"/>
      <c r="E201" s="206"/>
      <c r="F201" s="206"/>
      <c r="G201" s="76"/>
      <c r="H201" s="162"/>
      <c r="I201" s="162"/>
      <c r="J201" s="162"/>
      <c r="K201" s="162"/>
      <c r="L201" s="162"/>
      <c r="M201" s="72"/>
      <c r="N201" s="72"/>
      <c r="O201" s="72"/>
    </row>
    <row r="202" spans="1:15" ht="12" customHeight="1" x14ac:dyDescent="0.2">
      <c r="A202" s="434"/>
      <c r="B202" s="206"/>
      <c r="C202" s="206"/>
      <c r="D202" s="206"/>
      <c r="E202" s="206"/>
      <c r="F202" s="206"/>
      <c r="G202" s="76"/>
      <c r="H202" s="72"/>
      <c r="I202" s="72"/>
      <c r="J202" s="72"/>
      <c r="K202" s="72"/>
      <c r="L202" s="72"/>
      <c r="M202" s="72"/>
      <c r="N202" s="72"/>
      <c r="O202" s="72"/>
    </row>
    <row r="203" spans="1:15" ht="12" customHeight="1" x14ac:dyDescent="0.2">
      <c r="A203" s="38" t="s">
        <v>127</v>
      </c>
      <c r="B203" s="20"/>
      <c r="C203" s="20"/>
      <c r="D203" s="20"/>
      <c r="E203" s="20"/>
      <c r="F203" s="75"/>
      <c r="G203" s="139"/>
      <c r="H203" s="72"/>
      <c r="I203" s="72"/>
      <c r="J203" s="72"/>
      <c r="K203" s="72"/>
      <c r="L203" s="72"/>
      <c r="M203" s="72"/>
    </row>
    <row r="204" spans="1:15" ht="12" customHeight="1" x14ac:dyDescent="0.2">
      <c r="A204" s="67"/>
      <c r="B204" s="18">
        <v>2007</v>
      </c>
      <c r="C204" s="18">
        <v>2008</v>
      </c>
      <c r="D204" s="18">
        <v>2009</v>
      </c>
      <c r="E204" s="18">
        <v>2010</v>
      </c>
      <c r="F204" s="18">
        <v>2011</v>
      </c>
      <c r="G204" s="18">
        <v>2012</v>
      </c>
      <c r="H204" s="18">
        <v>2013</v>
      </c>
      <c r="I204" s="18">
        <v>2014</v>
      </c>
      <c r="J204" s="18">
        <v>2015</v>
      </c>
      <c r="K204" s="18">
        <v>2016</v>
      </c>
      <c r="L204" s="18">
        <v>2017</v>
      </c>
    </row>
    <row r="205" spans="1:15" ht="12" customHeight="1" x14ac:dyDescent="0.2">
      <c r="A205" s="152" t="s">
        <v>151</v>
      </c>
      <c r="B205" s="327">
        <v>515.4</v>
      </c>
      <c r="C205" s="327">
        <v>570.6</v>
      </c>
      <c r="D205" s="327">
        <v>583.70000000000005</v>
      </c>
      <c r="E205" s="327">
        <v>605.20000000000005</v>
      </c>
      <c r="F205" s="327">
        <v>637.20000000000005</v>
      </c>
      <c r="G205" s="471">
        <v>673.6</v>
      </c>
      <c r="H205" s="471">
        <v>696.4</v>
      </c>
      <c r="I205" s="471">
        <v>728</v>
      </c>
      <c r="J205" s="472">
        <v>761.6</v>
      </c>
      <c r="K205" s="472">
        <v>794.9</v>
      </c>
      <c r="L205" s="472">
        <v>807.7</v>
      </c>
    </row>
    <row r="206" spans="1:15" ht="12" customHeight="1" x14ac:dyDescent="0.2">
      <c r="A206" s="473" t="s">
        <v>78</v>
      </c>
      <c r="B206" s="474">
        <v>117.8</v>
      </c>
      <c r="C206" s="474">
        <v>118.5</v>
      </c>
      <c r="D206" s="474">
        <v>113.2</v>
      </c>
      <c r="E206" s="474">
        <v>109.5</v>
      </c>
      <c r="F206" s="474">
        <v>108</v>
      </c>
      <c r="G206" s="479">
        <v>104.1</v>
      </c>
      <c r="H206" s="479">
        <v>99</v>
      </c>
      <c r="I206" s="478">
        <v>94.7</v>
      </c>
      <c r="J206" s="479">
        <v>90.3</v>
      </c>
      <c r="K206" s="479">
        <v>79.5</v>
      </c>
      <c r="L206" s="479">
        <v>69.8</v>
      </c>
      <c r="M206" s="295"/>
      <c r="N206" s="295"/>
    </row>
    <row r="207" spans="1:15" ht="12" customHeight="1" x14ac:dyDescent="0.2">
      <c r="A207" s="475" t="s">
        <v>131</v>
      </c>
      <c r="B207" s="474">
        <v>28.1</v>
      </c>
      <c r="C207" s="474">
        <v>27.8</v>
      </c>
      <c r="D207" s="474">
        <v>27.8</v>
      </c>
      <c r="E207" s="474">
        <v>25.7</v>
      </c>
      <c r="F207" s="474">
        <v>24.3</v>
      </c>
      <c r="G207" s="479">
        <v>23</v>
      </c>
      <c r="H207" s="479">
        <v>21.7</v>
      </c>
      <c r="I207" s="479">
        <v>20.3</v>
      </c>
      <c r="J207" s="479">
        <v>18.899999999999999</v>
      </c>
      <c r="K207" s="479">
        <v>17.399999999999999</v>
      </c>
      <c r="L207" s="479">
        <v>15</v>
      </c>
      <c r="M207" s="295"/>
      <c r="N207" s="295"/>
    </row>
    <row r="208" spans="1:15" ht="12" customHeight="1" x14ac:dyDescent="0.2">
      <c r="A208" s="473" t="s">
        <v>259</v>
      </c>
      <c r="B208" s="474">
        <v>319.7</v>
      </c>
      <c r="C208" s="474">
        <v>364.7</v>
      </c>
      <c r="D208" s="474">
        <v>395.7</v>
      </c>
      <c r="E208" s="474">
        <v>422.8</v>
      </c>
      <c r="F208" s="474">
        <v>454.4</v>
      </c>
      <c r="G208" s="480">
        <v>487.2</v>
      </c>
      <c r="H208" s="480">
        <v>511.2</v>
      </c>
      <c r="I208" s="480">
        <v>543.6</v>
      </c>
      <c r="J208" s="480">
        <v>575.29999999999995</v>
      </c>
      <c r="K208" s="480">
        <v>602.5</v>
      </c>
      <c r="L208" s="480">
        <v>627.29999999999995</v>
      </c>
      <c r="N208" s="143"/>
    </row>
    <row r="209" spans="1:14" ht="12" customHeight="1" x14ac:dyDescent="0.2">
      <c r="A209" s="476" t="s">
        <v>261</v>
      </c>
      <c r="B209" s="481" t="s">
        <v>192</v>
      </c>
      <c r="C209" s="481" t="s">
        <v>192</v>
      </c>
      <c r="D209" s="481" t="s">
        <v>192</v>
      </c>
      <c r="E209" s="481" t="s">
        <v>192</v>
      </c>
      <c r="F209" s="481" t="s">
        <v>192</v>
      </c>
      <c r="G209" s="481" t="s">
        <v>192</v>
      </c>
      <c r="H209" s="481" t="s">
        <v>192</v>
      </c>
      <c r="I209" s="481" t="s">
        <v>192</v>
      </c>
      <c r="J209" s="481" t="s">
        <v>192</v>
      </c>
      <c r="K209" s="481" t="s">
        <v>192</v>
      </c>
      <c r="L209" s="482">
        <v>2.1</v>
      </c>
      <c r="M209" s="324"/>
      <c r="N209" s="295"/>
    </row>
    <row r="210" spans="1:14" ht="12" customHeight="1" x14ac:dyDescent="0.2">
      <c r="A210" s="411" t="s">
        <v>257</v>
      </c>
      <c r="B210" s="474">
        <v>49.8</v>
      </c>
      <c r="C210" s="474">
        <v>59.6</v>
      </c>
      <c r="D210" s="474">
        <v>47</v>
      </c>
      <c r="E210" s="474">
        <v>47.3</v>
      </c>
      <c r="F210" s="474">
        <v>50.6</v>
      </c>
      <c r="G210" s="484">
        <v>58.9</v>
      </c>
      <c r="H210" s="484">
        <v>63.4</v>
      </c>
      <c r="I210" s="483">
        <v>67.5</v>
      </c>
      <c r="J210" s="483">
        <v>75.2</v>
      </c>
      <c r="K210" s="483">
        <v>93.2</v>
      </c>
      <c r="L210" s="483">
        <v>93.2</v>
      </c>
    </row>
    <row r="211" spans="1:14" ht="12" customHeight="1" x14ac:dyDescent="0.2">
      <c r="A211" s="369" t="s">
        <v>268</v>
      </c>
      <c r="B211" s="488">
        <v>36.699999999999996</v>
      </c>
      <c r="C211" s="488">
        <v>42.3</v>
      </c>
      <c r="D211" s="488">
        <v>24.6</v>
      </c>
      <c r="E211" s="488">
        <v>23.1</v>
      </c>
      <c r="F211" s="488">
        <v>27</v>
      </c>
      <c r="G211" s="488">
        <v>27.9</v>
      </c>
      <c r="H211" s="488">
        <v>28.1</v>
      </c>
      <c r="I211" s="487">
        <v>26.700000000000003</v>
      </c>
      <c r="J211" s="487">
        <v>27.200000000000003</v>
      </c>
      <c r="K211" s="487">
        <v>31.900000000000006</v>
      </c>
      <c r="L211" s="487">
        <v>22.700000000000003</v>
      </c>
    </row>
    <row r="212" spans="1:14" ht="12" customHeight="1" x14ac:dyDescent="0.2">
      <c r="A212" s="369" t="s">
        <v>262</v>
      </c>
      <c r="B212" s="491">
        <v>13.1</v>
      </c>
      <c r="C212" s="491">
        <v>17.3</v>
      </c>
      <c r="D212" s="491">
        <v>22.4</v>
      </c>
      <c r="E212" s="491">
        <v>24.1</v>
      </c>
      <c r="F212" s="491">
        <v>23.6</v>
      </c>
      <c r="G212" s="491">
        <v>31</v>
      </c>
      <c r="H212" s="491">
        <v>35.299999999999997</v>
      </c>
      <c r="I212" s="489">
        <v>40.799999999999997</v>
      </c>
      <c r="J212" s="489">
        <v>48</v>
      </c>
      <c r="K212" s="489">
        <v>61.3</v>
      </c>
      <c r="L212" s="489">
        <v>70.5</v>
      </c>
    </row>
    <row r="213" spans="1:14" ht="12" customHeight="1" x14ac:dyDescent="0.2">
      <c r="A213" s="411" t="s">
        <v>238</v>
      </c>
      <c r="B213" s="392" t="s">
        <v>192</v>
      </c>
      <c r="C213" s="392" t="s">
        <v>192</v>
      </c>
      <c r="D213" s="392" t="s">
        <v>192</v>
      </c>
      <c r="E213" s="392" t="s">
        <v>192</v>
      </c>
      <c r="F213" s="392" t="s">
        <v>192</v>
      </c>
      <c r="G213" s="486">
        <v>0.4</v>
      </c>
      <c r="H213" s="486">
        <v>1.1000000000000001</v>
      </c>
      <c r="I213" s="485">
        <v>2</v>
      </c>
      <c r="J213" s="485">
        <v>1.9</v>
      </c>
      <c r="K213" s="485">
        <v>2.2999999999999998</v>
      </c>
      <c r="L213" s="485">
        <v>2.2999999999999998</v>
      </c>
    </row>
    <row r="214" spans="1:14" ht="12" customHeight="1" x14ac:dyDescent="0.2">
      <c r="A214" s="59"/>
      <c r="B214" s="328"/>
      <c r="C214" s="328"/>
      <c r="D214" s="328"/>
      <c r="E214" s="328"/>
      <c r="F214" s="328"/>
      <c r="G214" s="328"/>
      <c r="H214" s="328"/>
      <c r="I214" s="328"/>
      <c r="J214" s="328"/>
      <c r="K214" s="328"/>
      <c r="L214" s="288"/>
    </row>
    <row r="215" spans="1:14" ht="12" customHeight="1" x14ac:dyDescent="0.2">
      <c r="A215" s="38" t="s">
        <v>94</v>
      </c>
      <c r="B215" s="327">
        <v>505.9</v>
      </c>
      <c r="C215" s="327">
        <v>558.5</v>
      </c>
      <c r="D215" s="327">
        <v>571.5</v>
      </c>
      <c r="E215" s="327">
        <v>591.5</v>
      </c>
      <c r="F215" s="327">
        <v>621.70000000000005</v>
      </c>
      <c r="G215" s="495">
        <v>655</v>
      </c>
      <c r="H215" s="495">
        <v>674.7</v>
      </c>
      <c r="I215" s="495">
        <v>700.3</v>
      </c>
      <c r="J215" s="495">
        <v>729.2</v>
      </c>
      <c r="K215" s="495">
        <v>757.6</v>
      </c>
      <c r="L215" s="495">
        <v>764.3</v>
      </c>
    </row>
    <row r="216" spans="1:14" ht="12" customHeight="1" x14ac:dyDescent="0.2">
      <c r="A216" s="473" t="s">
        <v>80</v>
      </c>
      <c r="B216" s="327">
        <v>114.1</v>
      </c>
      <c r="C216" s="327">
        <v>114.8</v>
      </c>
      <c r="D216" s="327">
        <v>109.9</v>
      </c>
      <c r="E216" s="327">
        <v>106.4</v>
      </c>
      <c r="F216" s="327">
        <v>104.8</v>
      </c>
      <c r="G216" s="495">
        <v>101</v>
      </c>
      <c r="H216" s="495">
        <v>96.3</v>
      </c>
      <c r="I216" s="494">
        <v>92</v>
      </c>
      <c r="J216" s="495">
        <v>87.8</v>
      </c>
      <c r="K216" s="495">
        <v>76.900000000000006</v>
      </c>
      <c r="L216" s="495">
        <v>67.400000000000006</v>
      </c>
      <c r="M216" s="518"/>
      <c r="N216" s="518"/>
    </row>
    <row r="217" spans="1:14" ht="12" customHeight="1" x14ac:dyDescent="0.2">
      <c r="A217" s="369" t="s">
        <v>17</v>
      </c>
      <c r="B217" s="328">
        <v>103.2</v>
      </c>
      <c r="C217" s="328">
        <v>102.8</v>
      </c>
      <c r="D217" s="328">
        <v>98.4</v>
      </c>
      <c r="E217" s="328">
        <v>96.8</v>
      </c>
      <c r="F217" s="328">
        <v>95.4</v>
      </c>
      <c r="G217" s="496">
        <v>91.7</v>
      </c>
      <c r="H217" s="496">
        <v>87.4</v>
      </c>
      <c r="I217" s="493">
        <v>83.3</v>
      </c>
      <c r="J217" s="496">
        <v>79.599999999999994</v>
      </c>
      <c r="K217" s="496">
        <v>69.8</v>
      </c>
      <c r="L217" s="496">
        <v>61.6</v>
      </c>
    </row>
    <row r="218" spans="1:14" ht="12" customHeight="1" x14ac:dyDescent="0.2">
      <c r="A218" s="35" t="s">
        <v>18</v>
      </c>
      <c r="B218" s="328">
        <v>1.4</v>
      </c>
      <c r="C218" s="328">
        <v>1.4</v>
      </c>
      <c r="D218" s="328">
        <v>1.2</v>
      </c>
      <c r="E218" s="328">
        <v>1.1000000000000001</v>
      </c>
      <c r="F218" s="328">
        <v>1</v>
      </c>
      <c r="G218" s="496">
        <v>1</v>
      </c>
      <c r="H218" s="496">
        <v>0.9</v>
      </c>
      <c r="I218" s="496">
        <v>0.8</v>
      </c>
      <c r="J218" s="496">
        <v>0.7</v>
      </c>
      <c r="K218" s="496">
        <v>0.6</v>
      </c>
      <c r="L218" s="496">
        <v>0.5</v>
      </c>
    </row>
    <row r="219" spans="1:14" ht="12" customHeight="1" x14ac:dyDescent="0.2">
      <c r="A219" s="35" t="s">
        <v>81</v>
      </c>
      <c r="B219" s="328">
        <v>9.5</v>
      </c>
      <c r="C219" s="328">
        <v>10.6</v>
      </c>
      <c r="D219" s="328">
        <v>10.4</v>
      </c>
      <c r="E219" s="328">
        <v>8.5</v>
      </c>
      <c r="F219" s="328">
        <v>8.3000000000000007</v>
      </c>
      <c r="G219" s="496">
        <v>8.1999999999999993</v>
      </c>
      <c r="H219" s="496">
        <v>8</v>
      </c>
      <c r="I219" s="496">
        <v>7.8</v>
      </c>
      <c r="J219" s="496">
        <v>7.5</v>
      </c>
      <c r="K219" s="496">
        <v>6.5</v>
      </c>
      <c r="L219" s="496">
        <v>5.2</v>
      </c>
    </row>
    <row r="220" spans="1:14" ht="12" customHeight="1" x14ac:dyDescent="0.2">
      <c r="A220" s="35" t="s">
        <v>148</v>
      </c>
      <c r="B220" s="492" t="s">
        <v>192</v>
      </c>
      <c r="C220" s="492" t="s">
        <v>192</v>
      </c>
      <c r="D220" s="492" t="s">
        <v>192</v>
      </c>
      <c r="E220" s="492" t="s">
        <v>192</v>
      </c>
      <c r="F220" s="492" t="s">
        <v>192</v>
      </c>
      <c r="G220" s="492" t="s">
        <v>192</v>
      </c>
      <c r="H220" s="496">
        <v>0</v>
      </c>
      <c r="I220" s="496">
        <v>0.1</v>
      </c>
      <c r="J220" s="496">
        <v>0.1</v>
      </c>
      <c r="K220" s="496">
        <v>0.1</v>
      </c>
      <c r="L220" s="496">
        <v>0.1</v>
      </c>
    </row>
    <row r="221" spans="1:14" ht="12" customHeight="1" x14ac:dyDescent="0.2">
      <c r="A221" s="475" t="s">
        <v>131</v>
      </c>
      <c r="B221" s="327">
        <v>28.1</v>
      </c>
      <c r="C221" s="327">
        <v>27.8</v>
      </c>
      <c r="D221" s="327">
        <v>27.8</v>
      </c>
      <c r="E221" s="327">
        <v>25.7</v>
      </c>
      <c r="F221" s="327">
        <v>24.3</v>
      </c>
      <c r="G221" s="498">
        <v>23</v>
      </c>
      <c r="H221" s="498">
        <v>21.7</v>
      </c>
      <c r="I221" s="498">
        <v>20.3</v>
      </c>
      <c r="J221" s="497">
        <v>18.899999999999999</v>
      </c>
      <c r="K221" s="497">
        <v>17.399999999999999</v>
      </c>
      <c r="L221" s="497">
        <v>15</v>
      </c>
    </row>
    <row r="222" spans="1:14" ht="12" customHeight="1" x14ac:dyDescent="0.2">
      <c r="A222" s="49" t="s">
        <v>264</v>
      </c>
      <c r="B222" s="327">
        <v>363.6</v>
      </c>
      <c r="C222" s="327">
        <v>416</v>
      </c>
      <c r="D222" s="327">
        <v>433.7</v>
      </c>
      <c r="E222" s="327">
        <v>459.5</v>
      </c>
      <c r="F222" s="327">
        <v>492.6</v>
      </c>
      <c r="G222" s="499">
        <v>530.6</v>
      </c>
      <c r="H222" s="499">
        <v>555.5</v>
      </c>
      <c r="I222" s="499">
        <v>586.1</v>
      </c>
      <c r="J222" s="499">
        <v>620.5</v>
      </c>
      <c r="K222" s="499">
        <v>661</v>
      </c>
      <c r="L222" s="499">
        <v>679.6</v>
      </c>
    </row>
    <row r="223" spans="1:14" ht="12" customHeight="1" x14ac:dyDescent="0.2">
      <c r="A223" s="369" t="s">
        <v>283</v>
      </c>
      <c r="B223" s="328">
        <v>290.89999999999998</v>
      </c>
      <c r="C223" s="328">
        <v>331</v>
      </c>
      <c r="D223" s="328">
        <v>338.9</v>
      </c>
      <c r="E223" s="328">
        <v>364.3</v>
      </c>
      <c r="F223" s="328">
        <v>387.4</v>
      </c>
      <c r="G223" s="502">
        <v>414.3</v>
      </c>
      <c r="H223" s="502">
        <v>432.1</v>
      </c>
      <c r="I223" s="502">
        <v>456.7</v>
      </c>
      <c r="J223" s="502">
        <v>479.7</v>
      </c>
      <c r="K223" s="502">
        <v>496.4</v>
      </c>
      <c r="L223" s="502">
        <v>506.4</v>
      </c>
    </row>
    <row r="224" spans="1:14" ht="12" customHeight="1" x14ac:dyDescent="0.2">
      <c r="A224" s="369" t="s">
        <v>260</v>
      </c>
      <c r="B224" s="500" t="s">
        <v>192</v>
      </c>
      <c r="C224" s="126">
        <v>0</v>
      </c>
      <c r="D224" s="126">
        <v>0.1</v>
      </c>
      <c r="E224" s="126">
        <v>0.2</v>
      </c>
      <c r="F224" s="126">
        <v>0.5</v>
      </c>
      <c r="G224" s="503">
        <v>0.5</v>
      </c>
      <c r="H224" s="503">
        <v>0.5</v>
      </c>
      <c r="I224" s="503">
        <v>0.4</v>
      </c>
      <c r="J224" s="503">
        <v>0.4</v>
      </c>
      <c r="K224" s="503">
        <v>0.5</v>
      </c>
      <c r="L224" s="503">
        <v>0.6</v>
      </c>
    </row>
    <row r="225" spans="1:13" ht="12" customHeight="1" x14ac:dyDescent="0.2">
      <c r="A225" s="57" t="s">
        <v>3</v>
      </c>
      <c r="B225" s="328">
        <v>6.8</v>
      </c>
      <c r="C225" s="328">
        <v>7.7</v>
      </c>
      <c r="D225" s="328">
        <v>6.7</v>
      </c>
      <c r="E225" s="328">
        <v>6</v>
      </c>
      <c r="F225" s="328">
        <v>5.8</v>
      </c>
      <c r="G225" s="502">
        <v>5.8</v>
      </c>
      <c r="H225" s="502">
        <v>5.2</v>
      </c>
      <c r="I225" s="501">
        <v>5.0999999999999996</v>
      </c>
      <c r="J225" s="501">
        <v>5.0999999999999996</v>
      </c>
      <c r="K225" s="501">
        <v>5.0999999999999996</v>
      </c>
      <c r="L225" s="501">
        <v>5.2</v>
      </c>
    </row>
    <row r="226" spans="1:13" ht="12" customHeight="1" x14ac:dyDescent="0.2">
      <c r="A226" s="57" t="s">
        <v>81</v>
      </c>
      <c r="B226" s="289">
        <v>55.1</v>
      </c>
      <c r="C226" s="289">
        <v>63.9</v>
      </c>
      <c r="D226" s="289">
        <v>74.3</v>
      </c>
      <c r="E226" s="289">
        <v>76.099999999999994</v>
      </c>
      <c r="F226" s="289">
        <v>84.2</v>
      </c>
      <c r="G226" s="501">
        <v>92</v>
      </c>
      <c r="H226" s="501">
        <v>100.7</v>
      </c>
      <c r="I226" s="501">
        <v>107.2</v>
      </c>
      <c r="J226" s="501">
        <v>119.5</v>
      </c>
      <c r="K226" s="501">
        <v>143.6</v>
      </c>
      <c r="L226" s="501">
        <v>150.69999999999999</v>
      </c>
    </row>
    <row r="227" spans="1:13" ht="12" customHeight="1" x14ac:dyDescent="0.2">
      <c r="A227" s="57" t="s">
        <v>112</v>
      </c>
      <c r="B227" s="289">
        <v>10.8</v>
      </c>
      <c r="C227" s="289">
        <v>13.3</v>
      </c>
      <c r="D227" s="289">
        <v>13.4</v>
      </c>
      <c r="E227" s="289">
        <v>12.5</v>
      </c>
      <c r="F227" s="289">
        <v>14.4</v>
      </c>
      <c r="G227" s="501">
        <v>15.4</v>
      </c>
      <c r="H227" s="501">
        <v>15.2</v>
      </c>
      <c r="I227" s="501">
        <v>14.6</v>
      </c>
      <c r="J227" s="501">
        <v>14</v>
      </c>
      <c r="K227" s="501">
        <v>13.6</v>
      </c>
      <c r="L227" s="501">
        <v>14.9</v>
      </c>
      <c r="M227" s="289"/>
    </row>
    <row r="228" spans="1:13" ht="12" customHeight="1" x14ac:dyDescent="0.2">
      <c r="A228" s="57" t="s">
        <v>147</v>
      </c>
      <c r="B228" s="289">
        <v>0</v>
      </c>
      <c r="C228" s="289">
        <v>0.1</v>
      </c>
      <c r="D228" s="289">
        <v>0.3</v>
      </c>
      <c r="E228" s="289">
        <v>0.3</v>
      </c>
      <c r="F228" s="289">
        <v>0.3</v>
      </c>
      <c r="G228" s="501">
        <v>2.4</v>
      </c>
      <c r="H228" s="501">
        <v>1.6</v>
      </c>
      <c r="I228" s="501">
        <v>1.8</v>
      </c>
      <c r="J228" s="501">
        <v>1.5</v>
      </c>
      <c r="K228" s="501">
        <v>1.6</v>
      </c>
      <c r="L228" s="501">
        <v>1.5</v>
      </c>
      <c r="M228" s="289"/>
    </row>
    <row r="229" spans="1:13" ht="12" customHeight="1" x14ac:dyDescent="0.2">
      <c r="A229" s="367" t="s">
        <v>148</v>
      </c>
      <c r="B229" s="500" t="s">
        <v>192</v>
      </c>
      <c r="C229" s="500" t="s">
        <v>192</v>
      </c>
      <c r="D229" s="500" t="s">
        <v>192</v>
      </c>
      <c r="E229" s="500" t="s">
        <v>192</v>
      </c>
      <c r="F229" s="500" t="s">
        <v>192</v>
      </c>
      <c r="G229" s="501">
        <v>0.1</v>
      </c>
      <c r="H229" s="501">
        <v>0.3</v>
      </c>
      <c r="I229" s="501">
        <v>0.3</v>
      </c>
      <c r="J229" s="501">
        <v>0.2</v>
      </c>
      <c r="K229" s="501">
        <v>0.2</v>
      </c>
      <c r="L229" s="501">
        <v>0.2</v>
      </c>
      <c r="M229" s="289"/>
    </row>
    <row r="230" spans="1:13" ht="12" customHeight="1" x14ac:dyDescent="0.2">
      <c r="A230" s="473" t="s">
        <v>238</v>
      </c>
      <c r="B230" s="392" t="s">
        <v>192</v>
      </c>
      <c r="C230" s="392" t="s">
        <v>192</v>
      </c>
      <c r="D230" s="392" t="s">
        <v>192</v>
      </c>
      <c r="E230" s="392" t="s">
        <v>192</v>
      </c>
      <c r="F230" s="392" t="s">
        <v>192</v>
      </c>
      <c r="G230" s="504">
        <v>0.4</v>
      </c>
      <c r="H230" s="504">
        <v>1.1000000000000001</v>
      </c>
      <c r="I230" s="504">
        <v>2</v>
      </c>
      <c r="J230" s="504">
        <v>1.9</v>
      </c>
      <c r="K230" s="504">
        <v>2.2999999999999998</v>
      </c>
      <c r="L230" s="504">
        <v>2.2999999999999998</v>
      </c>
    </row>
    <row r="231" spans="1:13" ht="12" customHeight="1" x14ac:dyDescent="0.2">
      <c r="A231" s="57"/>
      <c r="B231" s="289"/>
      <c r="C231" s="289"/>
      <c r="D231" s="289"/>
      <c r="E231" s="289"/>
      <c r="F231" s="289"/>
      <c r="G231" s="289"/>
      <c r="H231" s="289"/>
      <c r="I231" s="289"/>
      <c r="J231" s="289"/>
      <c r="K231" s="289"/>
      <c r="L231" s="289"/>
    </row>
    <row r="232" spans="1:13" ht="12" customHeight="1" x14ac:dyDescent="0.2">
      <c r="A232" s="79" t="s">
        <v>82</v>
      </c>
      <c r="B232" s="329">
        <v>9.5</v>
      </c>
      <c r="C232" s="329">
        <v>12.1</v>
      </c>
      <c r="D232" s="329">
        <v>12.2</v>
      </c>
      <c r="E232" s="329">
        <v>13.7</v>
      </c>
      <c r="F232" s="329">
        <v>15.5</v>
      </c>
      <c r="G232" s="505">
        <v>17.2</v>
      </c>
      <c r="H232" s="505">
        <v>20.5</v>
      </c>
      <c r="I232" s="505">
        <v>27.7</v>
      </c>
      <c r="J232" s="505">
        <v>32.399999999999977</v>
      </c>
      <c r="K232" s="505">
        <v>37.299999999999955</v>
      </c>
      <c r="L232" s="505">
        <v>43.400000000000091</v>
      </c>
    </row>
    <row r="233" spans="1:13" ht="12" customHeight="1" x14ac:dyDescent="0.2">
      <c r="A233" s="506"/>
      <c r="I233" s="162"/>
      <c r="J233" s="162"/>
      <c r="K233" s="162"/>
      <c r="L233" s="162"/>
      <c r="M233" s="72"/>
    </row>
    <row r="234" spans="1:13" ht="12" customHeight="1" x14ac:dyDescent="0.2">
      <c r="A234" s="434"/>
      <c r="I234" s="157"/>
      <c r="J234" s="157"/>
      <c r="K234" s="157"/>
      <c r="L234" s="157"/>
      <c r="M234" s="72"/>
    </row>
    <row r="235" spans="1:13" ht="12" customHeight="1" x14ac:dyDescent="0.2">
      <c r="A235" s="165" t="s">
        <v>242</v>
      </c>
      <c r="B235" s="156"/>
      <c r="C235" s="156"/>
      <c r="D235" s="156"/>
      <c r="E235" s="156"/>
      <c r="F235" s="156"/>
      <c r="G235" s="156"/>
      <c r="H235" s="156"/>
      <c r="I235" s="155"/>
      <c r="J235" s="163"/>
      <c r="K235" s="162"/>
      <c r="L235" s="162"/>
      <c r="M235" s="72"/>
    </row>
    <row r="236" spans="1:13" ht="12" customHeight="1" x14ac:dyDescent="0.2">
      <c r="A236" s="166"/>
      <c r="B236" s="167">
        <v>2007</v>
      </c>
      <c r="C236" s="167">
        <v>2008</v>
      </c>
      <c r="D236" s="167">
        <v>2009</v>
      </c>
      <c r="E236" s="167">
        <v>2010</v>
      </c>
      <c r="F236" s="271">
        <v>2011</v>
      </c>
      <c r="G236" s="271">
        <v>2012</v>
      </c>
      <c r="H236" s="271">
        <v>2013</v>
      </c>
      <c r="I236" s="271">
        <v>2014</v>
      </c>
      <c r="J236" s="271">
        <v>2015</v>
      </c>
      <c r="K236" s="271">
        <v>2016</v>
      </c>
      <c r="L236" s="271">
        <v>2017</v>
      </c>
      <c r="M236" s="72"/>
    </row>
    <row r="237" spans="1:13" ht="12" customHeight="1" x14ac:dyDescent="0.2">
      <c r="A237" s="222" t="s">
        <v>130</v>
      </c>
      <c r="B237" s="159">
        <v>19.600000000000001</v>
      </c>
      <c r="C237" s="159">
        <v>24.3</v>
      </c>
      <c r="D237" s="159">
        <v>30.7</v>
      </c>
      <c r="E237" s="159">
        <v>34.6</v>
      </c>
      <c r="F237" s="272">
        <v>39.5</v>
      </c>
      <c r="G237" s="507">
        <v>53</v>
      </c>
      <c r="H237" s="507">
        <v>59.6</v>
      </c>
      <c r="I237" s="507">
        <v>68.8</v>
      </c>
      <c r="J237" s="507">
        <v>80.400000000000006</v>
      </c>
      <c r="K237" s="507">
        <v>99.8</v>
      </c>
      <c r="L237" s="507">
        <v>109.9</v>
      </c>
      <c r="M237" s="72"/>
    </row>
    <row r="238" spans="1:13" ht="12" customHeight="1" x14ac:dyDescent="0.2">
      <c r="A238" s="223" t="s">
        <v>83</v>
      </c>
      <c r="B238" s="168">
        <v>12.1</v>
      </c>
      <c r="C238" s="168">
        <v>15.6</v>
      </c>
      <c r="D238" s="168">
        <v>20</v>
      </c>
      <c r="E238" s="168">
        <v>21</v>
      </c>
      <c r="F238" s="273">
        <v>19.899999999999999</v>
      </c>
      <c r="G238" s="508">
        <v>25.3</v>
      </c>
      <c r="H238" s="508">
        <v>27.7</v>
      </c>
      <c r="I238" s="508">
        <v>29.4</v>
      </c>
      <c r="J238" s="508">
        <v>33.1</v>
      </c>
      <c r="K238" s="521">
        <v>44.3</v>
      </c>
      <c r="L238" s="508">
        <v>48.1</v>
      </c>
      <c r="M238" s="72"/>
    </row>
    <row r="239" spans="1:13" ht="12" customHeight="1" x14ac:dyDescent="0.2">
      <c r="A239" s="223" t="s">
        <v>15</v>
      </c>
      <c r="B239" s="168">
        <v>7.5</v>
      </c>
      <c r="C239" s="168">
        <v>8.6999999999999993</v>
      </c>
      <c r="D239" s="168">
        <v>10.7</v>
      </c>
      <c r="E239" s="168">
        <v>13.6</v>
      </c>
      <c r="F239" s="273">
        <v>19.600000000000001</v>
      </c>
      <c r="G239" s="508">
        <v>27.6</v>
      </c>
      <c r="H239" s="508">
        <v>31.9</v>
      </c>
      <c r="I239" s="508">
        <v>39.4</v>
      </c>
      <c r="J239" s="508">
        <v>47.3</v>
      </c>
      <c r="K239" s="508">
        <v>55.4</v>
      </c>
      <c r="L239" s="508">
        <v>61.8</v>
      </c>
      <c r="M239" s="72"/>
    </row>
    <row r="240" spans="1:13" ht="12" customHeight="1" x14ac:dyDescent="0.2">
      <c r="A240" s="164"/>
      <c r="B240" s="168"/>
      <c r="C240" s="168"/>
      <c r="D240" s="168"/>
      <c r="E240" s="168"/>
      <c r="F240" s="273"/>
      <c r="G240" s="508"/>
      <c r="H240" s="508"/>
      <c r="I240" s="508"/>
      <c r="J240" s="508"/>
      <c r="K240" s="508"/>
      <c r="L240" s="508"/>
      <c r="M240" s="72"/>
    </row>
    <row r="241" spans="1:13" ht="12" customHeight="1" x14ac:dyDescent="0.2">
      <c r="A241" s="224" t="s">
        <v>77</v>
      </c>
      <c r="B241" s="193">
        <v>1</v>
      </c>
      <c r="C241" s="193">
        <v>1.7</v>
      </c>
      <c r="D241" s="193">
        <v>2.4</v>
      </c>
      <c r="E241" s="193">
        <v>3</v>
      </c>
      <c r="F241" s="274">
        <v>3.7</v>
      </c>
      <c r="G241" s="509">
        <v>5.7</v>
      </c>
      <c r="H241" s="509">
        <v>7.5</v>
      </c>
      <c r="I241" s="509">
        <v>11.5</v>
      </c>
      <c r="J241" s="509">
        <v>14.9</v>
      </c>
      <c r="K241" s="509">
        <v>17</v>
      </c>
      <c r="L241" s="509">
        <v>22.3</v>
      </c>
      <c r="M241" s="72"/>
    </row>
    <row r="242" spans="1:13" ht="12" customHeight="1" x14ac:dyDescent="0.2">
      <c r="A242" s="154"/>
      <c r="B242" s="169"/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72"/>
    </row>
    <row r="243" spans="1:13" ht="12" customHeight="1" x14ac:dyDescent="0.2">
      <c r="A243" s="154"/>
      <c r="B243" s="169"/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72"/>
    </row>
    <row r="244" spans="1:13" ht="12" customHeight="1" x14ac:dyDescent="0.2">
      <c r="A244" s="161" t="s">
        <v>95</v>
      </c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72"/>
    </row>
    <row r="245" spans="1:13" ht="12" customHeight="1" x14ac:dyDescent="0.2">
      <c r="A245" s="61"/>
      <c r="B245" s="271">
        <v>2007</v>
      </c>
      <c r="C245" s="271">
        <v>2008</v>
      </c>
      <c r="D245" s="271">
        <v>2009</v>
      </c>
      <c r="E245" s="271">
        <v>2010</v>
      </c>
      <c r="F245" s="271">
        <v>2011</v>
      </c>
      <c r="G245" s="271">
        <v>2012</v>
      </c>
      <c r="H245" s="271">
        <v>2013</v>
      </c>
      <c r="I245" s="271">
        <v>2014</v>
      </c>
      <c r="J245" s="271">
        <v>2015</v>
      </c>
      <c r="K245" s="271">
        <v>2016</v>
      </c>
      <c r="L245" s="271">
        <v>2017</v>
      </c>
    </row>
    <row r="246" spans="1:13" ht="12" customHeight="1" x14ac:dyDescent="0.2">
      <c r="A246" s="62" t="s">
        <v>85</v>
      </c>
      <c r="B246" s="159">
        <v>5791.4</v>
      </c>
      <c r="C246" s="159">
        <f>6503063.97024964/1000</f>
        <v>6503.1</v>
      </c>
      <c r="D246" s="159">
        <f>6549532.73938063/1000</f>
        <v>6549.5</v>
      </c>
      <c r="E246" s="275">
        <f>7124449.71741981/1000</f>
        <v>7124.4</v>
      </c>
      <c r="F246" s="275">
        <v>9909.7000000000007</v>
      </c>
      <c r="G246" s="510">
        <v>9206.2999999999993</v>
      </c>
      <c r="H246" s="510">
        <v>8225.7000000000007</v>
      </c>
      <c r="I246" s="510">
        <v>8683.7000000000007</v>
      </c>
      <c r="J246" s="510">
        <v>10747.980011443571</v>
      </c>
      <c r="K246" s="510">
        <v>7655.6341111887796</v>
      </c>
      <c r="L246" s="510">
        <v>8196.3549386840004</v>
      </c>
    </row>
    <row r="247" spans="1:13" ht="12" customHeight="1" x14ac:dyDescent="0.2">
      <c r="A247" s="63" t="s">
        <v>19</v>
      </c>
      <c r="B247" s="204">
        <v>5153.2</v>
      </c>
      <c r="C247" s="204">
        <f>5818296.72343545/1000</f>
        <v>5818.3</v>
      </c>
      <c r="D247" s="204">
        <f>5544906.01038213/1000</f>
        <v>5544.9</v>
      </c>
      <c r="E247" s="276">
        <f>5496777.36262168/1000</f>
        <v>5496.8</v>
      </c>
      <c r="F247" s="276">
        <v>7929</v>
      </c>
      <c r="G247" s="512">
        <v>7274.5</v>
      </c>
      <c r="H247" s="512">
        <v>6299.8</v>
      </c>
      <c r="I247" s="512">
        <v>6521.4</v>
      </c>
      <c r="J247" s="512">
        <v>8103.7157880751101</v>
      </c>
      <c r="K247" s="512">
        <v>6802.8122692217194</v>
      </c>
      <c r="L247" s="512">
        <v>7458.5185999999994</v>
      </c>
    </row>
    <row r="248" spans="1:13" ht="12" customHeight="1" x14ac:dyDescent="0.2">
      <c r="A248" s="63" t="s">
        <v>86</v>
      </c>
      <c r="B248" s="204">
        <v>636.9</v>
      </c>
      <c r="C248" s="204">
        <f>683043.06120613/1000</f>
        <v>683</v>
      </c>
      <c r="D248" s="204">
        <f>1002641.6265425/1000</f>
        <v>1002.6</v>
      </c>
      <c r="E248" s="276">
        <f>1625498.71643644/1000</f>
        <v>1625.5</v>
      </c>
      <c r="F248" s="276">
        <v>1978.4</v>
      </c>
      <c r="G248" s="512">
        <v>1928.6</v>
      </c>
      <c r="H248" s="512">
        <v>1921.8</v>
      </c>
      <c r="I248" s="512">
        <v>2159.3000000000002</v>
      </c>
      <c r="J248" s="512">
        <v>2640.9909857825296</v>
      </c>
      <c r="K248" s="512">
        <v>849.25376138073</v>
      </c>
      <c r="L248" s="512">
        <v>727.81119999999999</v>
      </c>
    </row>
    <row r="249" spans="1:13" ht="12" customHeight="1" x14ac:dyDescent="0.2">
      <c r="A249" s="63" t="s">
        <v>241</v>
      </c>
      <c r="B249" s="204">
        <v>1.3</v>
      </c>
      <c r="C249" s="204">
        <f>1724.18560806/1000</f>
        <v>1.7</v>
      </c>
      <c r="D249" s="204">
        <f>1985.102456/1000</f>
        <v>2</v>
      </c>
      <c r="E249" s="276">
        <f>2173.63836169/1000</f>
        <v>2.2000000000000002</v>
      </c>
      <c r="F249" s="276">
        <v>2.2999999999999998</v>
      </c>
      <c r="G249" s="512">
        <v>3.3</v>
      </c>
      <c r="H249" s="512">
        <v>4.0999999999999996</v>
      </c>
      <c r="I249" s="512">
        <v>3</v>
      </c>
      <c r="J249" s="512">
        <v>3.2732375859299996</v>
      </c>
      <c r="K249" s="512">
        <v>3.5680805863299998</v>
      </c>
      <c r="L249" s="512">
        <v>10.025138684</v>
      </c>
    </row>
    <row r="250" spans="1:13" ht="12" customHeight="1" x14ac:dyDescent="0.2">
      <c r="A250" s="63"/>
      <c r="B250" s="170"/>
      <c r="C250" s="170"/>
      <c r="D250" s="170"/>
      <c r="E250" s="170"/>
      <c r="F250" s="170"/>
      <c r="G250" s="513"/>
      <c r="H250" s="513"/>
      <c r="I250" s="513"/>
      <c r="J250" s="513"/>
      <c r="K250" s="513"/>
      <c r="L250" s="513"/>
    </row>
    <row r="251" spans="1:13" ht="12" customHeight="1" x14ac:dyDescent="0.2">
      <c r="A251" s="64" t="s">
        <v>87</v>
      </c>
      <c r="B251" s="159">
        <v>4047</v>
      </c>
      <c r="C251" s="159">
        <f>4578060.05706422/1000</f>
        <v>4578.1000000000004</v>
      </c>
      <c r="D251" s="159">
        <f>4377504.13002049/1000</f>
        <v>4377.5</v>
      </c>
      <c r="E251" s="275">
        <f>4366061.35231853/1000</f>
        <v>4366.1000000000004</v>
      </c>
      <c r="F251" s="275">
        <v>5023.6000000000004</v>
      </c>
      <c r="G251" s="510">
        <v>5634.6</v>
      </c>
      <c r="H251" s="510">
        <v>6413.2</v>
      </c>
      <c r="I251" s="510">
        <v>6739.4</v>
      </c>
      <c r="J251" s="510">
        <v>8266.349108500599</v>
      </c>
      <c r="K251" s="510">
        <v>6933.5278712297304</v>
      </c>
      <c r="L251" s="510">
        <v>7066.1746402649997</v>
      </c>
    </row>
    <row r="252" spans="1:13" ht="12" customHeight="1" x14ac:dyDescent="0.2">
      <c r="A252" s="63" t="s">
        <v>19</v>
      </c>
      <c r="B252" s="204">
        <v>4039.8</v>
      </c>
      <c r="C252" s="204">
        <f>4574036.79743302/1000</f>
        <v>4574</v>
      </c>
      <c r="D252" s="204">
        <f>4376450.54070878/1000</f>
        <v>4376.5</v>
      </c>
      <c r="E252" s="276">
        <f>4365002.88256718/1000</f>
        <v>4365</v>
      </c>
      <c r="F252" s="276">
        <v>5022.8999999999996</v>
      </c>
      <c r="G252" s="512">
        <v>5633.9</v>
      </c>
      <c r="H252" s="512">
        <v>6412.5</v>
      </c>
      <c r="I252" s="512">
        <v>6738.8</v>
      </c>
      <c r="J252" s="512">
        <v>8265.8454358406198</v>
      </c>
      <c r="K252" s="512">
        <v>6933.03470208416</v>
      </c>
      <c r="L252" s="512">
        <v>7058.1767</v>
      </c>
    </row>
    <row r="253" spans="1:13" ht="12" customHeight="1" x14ac:dyDescent="0.2">
      <c r="A253" s="63" t="s">
        <v>86</v>
      </c>
      <c r="B253" s="204">
        <v>7.2</v>
      </c>
      <c r="C253" s="204">
        <f>3928.11893324/1000</f>
        <v>3.9</v>
      </c>
      <c r="D253" s="204">
        <f>909.86221125/1000</f>
        <v>0.9</v>
      </c>
      <c r="E253" s="276">
        <f>933.80769377/1000</f>
        <v>0.9</v>
      </c>
      <c r="F253" s="276">
        <v>0.6</v>
      </c>
      <c r="G253" s="512">
        <v>0.5</v>
      </c>
      <c r="H253" s="512">
        <v>0.4</v>
      </c>
      <c r="I253" s="512">
        <v>0.3</v>
      </c>
      <c r="J253" s="512">
        <v>0.31225438280000001</v>
      </c>
      <c r="K253" s="512">
        <v>0.30859653656000002</v>
      </c>
      <c r="L253" s="512">
        <v>0.23980000000000001</v>
      </c>
    </row>
    <row r="254" spans="1:13" ht="12" customHeight="1" x14ac:dyDescent="0.2">
      <c r="A254" s="65" t="s">
        <v>241</v>
      </c>
      <c r="B254" s="205">
        <v>0.1</v>
      </c>
      <c r="C254" s="205">
        <f>95.14069796/1000</f>
        <v>0.1</v>
      </c>
      <c r="D254" s="205">
        <f>143.72710046/1000</f>
        <v>0.1</v>
      </c>
      <c r="E254" s="277">
        <f>124.66205758/1000</f>
        <v>0.1</v>
      </c>
      <c r="F254" s="277">
        <v>0.1</v>
      </c>
      <c r="G254" s="514">
        <v>0.2</v>
      </c>
      <c r="H254" s="514">
        <v>0.2</v>
      </c>
      <c r="I254" s="514">
        <v>0.2</v>
      </c>
      <c r="J254" s="514">
        <v>0.19141827718000001</v>
      </c>
      <c r="K254" s="514">
        <v>0.18457260900999997</v>
      </c>
      <c r="L254" s="514">
        <v>7.7581402649999998</v>
      </c>
    </row>
    <row r="255" spans="1:13" ht="12" customHeight="1" x14ac:dyDescent="0.2">
      <c r="A255" s="171"/>
      <c r="H255" s="69"/>
    </row>
    <row r="256" spans="1:13" ht="12" customHeight="1" x14ac:dyDescent="0.2"/>
    <row r="257" spans="1:8" ht="12" customHeight="1" x14ac:dyDescent="0.2">
      <c r="A257" s="280" t="s">
        <v>247</v>
      </c>
      <c r="B257" s="281"/>
      <c r="C257" s="281"/>
      <c r="D257" s="281"/>
    </row>
    <row r="258" spans="1:8" x14ac:dyDescent="0.2">
      <c r="A258" s="279"/>
      <c r="B258" s="271">
        <v>2013</v>
      </c>
      <c r="C258" s="271">
        <v>2014</v>
      </c>
      <c r="D258" s="271">
        <v>2015</v>
      </c>
      <c r="E258" s="271">
        <v>2016</v>
      </c>
      <c r="F258" s="271">
        <v>2017</v>
      </c>
    </row>
    <row r="259" spans="1:8" x14ac:dyDescent="0.2">
      <c r="A259" s="278" t="s">
        <v>220</v>
      </c>
      <c r="B259" s="346">
        <v>49</v>
      </c>
      <c r="C259" s="346">
        <v>59</v>
      </c>
      <c r="D259" s="346">
        <v>69.7</v>
      </c>
      <c r="E259" s="346">
        <v>80.8</v>
      </c>
      <c r="F259" s="346">
        <v>83.8</v>
      </c>
    </row>
    <row r="260" spans="1:8" x14ac:dyDescent="0.2">
      <c r="A260" s="278" t="s">
        <v>248</v>
      </c>
      <c r="B260" s="500" t="s">
        <v>192</v>
      </c>
      <c r="C260" s="346">
        <v>0.8</v>
      </c>
      <c r="D260" s="346">
        <v>1.2</v>
      </c>
      <c r="E260" s="346">
        <v>1.4</v>
      </c>
      <c r="F260" s="516">
        <v>0.3</v>
      </c>
    </row>
    <row r="261" spans="1:8" x14ac:dyDescent="0.2">
      <c r="A261" s="278"/>
      <c r="B261" s="346"/>
      <c r="C261" s="346"/>
      <c r="D261" s="346"/>
      <c r="E261" s="346"/>
      <c r="F261" s="516"/>
    </row>
    <row r="262" spans="1:8" x14ac:dyDescent="0.2">
      <c r="A262" s="259" t="s">
        <v>219</v>
      </c>
      <c r="B262" s="347">
        <v>2.7</v>
      </c>
      <c r="C262" s="347">
        <v>12.6</v>
      </c>
      <c r="D262" s="347">
        <v>33.9</v>
      </c>
      <c r="E262" s="347">
        <v>69.2</v>
      </c>
      <c r="F262" s="515">
        <v>58</v>
      </c>
    </row>
    <row r="265" spans="1:8" ht="13.5" x14ac:dyDescent="0.25">
      <c r="A265" s="463"/>
      <c r="B265" s="511"/>
      <c r="C265" s="511"/>
      <c r="E265" s="75"/>
      <c r="H265" s="69"/>
    </row>
    <row r="268" spans="1:8" x14ac:dyDescent="0.2">
      <c r="C268" s="519"/>
      <c r="D268" s="519"/>
    </row>
    <row r="270" spans="1:8" x14ac:dyDescent="0.2">
      <c r="C270" s="519"/>
      <c r="D270" s="519"/>
    </row>
  </sheetData>
  <mergeCells count="2">
    <mergeCell ref="A37:G37"/>
    <mergeCell ref="A164:G164"/>
  </mergeCells>
  <phoneticPr fontId="27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2"/>
  <sheetViews>
    <sheetView workbookViewId="0"/>
  </sheetViews>
  <sheetFormatPr baseColWidth="10" defaultColWidth="11.42578125" defaultRowHeight="12.75" x14ac:dyDescent="0.2"/>
  <cols>
    <col min="1" max="1" width="46.28515625" style="84" customWidth="1"/>
    <col min="2" max="3" width="11.42578125" style="84"/>
    <col min="4" max="4" width="11.42578125" style="84" customWidth="1"/>
    <col min="5" max="10" width="11.42578125" style="84"/>
    <col min="11" max="16384" width="11.42578125" style="87"/>
  </cols>
  <sheetData>
    <row r="2" spans="1:14" ht="12.7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8"/>
      <c r="L2" s="88"/>
      <c r="M2" s="88"/>
      <c r="N2" s="88"/>
    </row>
    <row r="3" spans="1:14" ht="12.75" customHeight="1" x14ac:dyDescent="0.2">
      <c r="A3" s="152" t="s">
        <v>285</v>
      </c>
      <c r="B3" s="89"/>
      <c r="C3" s="89"/>
      <c r="D3" s="89"/>
      <c r="E3" s="89"/>
      <c r="F3" s="226"/>
      <c r="G3" s="85"/>
      <c r="H3" s="85"/>
      <c r="I3" s="85"/>
      <c r="J3" s="86"/>
      <c r="K3" s="88"/>
      <c r="L3" s="88"/>
      <c r="M3" s="88"/>
      <c r="N3" s="88"/>
    </row>
    <row r="4" spans="1:14" ht="12.75" customHeight="1" x14ac:dyDescent="0.2">
      <c r="A4" s="227"/>
      <c r="B4" s="569" t="s">
        <v>96</v>
      </c>
      <c r="C4" s="569"/>
      <c r="D4" s="569"/>
      <c r="E4" s="569"/>
      <c r="F4" s="569"/>
      <c r="G4" s="570"/>
      <c r="H4" s="571" t="s">
        <v>97</v>
      </c>
      <c r="I4" s="572"/>
      <c r="J4" s="572"/>
      <c r="K4" s="572"/>
      <c r="L4" s="572"/>
      <c r="M4" s="573"/>
      <c r="N4" s="88"/>
    </row>
    <row r="5" spans="1:14" ht="12.75" customHeight="1" x14ac:dyDescent="0.2">
      <c r="A5" s="92"/>
      <c r="B5" s="286">
        <v>2013</v>
      </c>
      <c r="C5" s="286">
        <v>2014</v>
      </c>
      <c r="D5" s="286">
        <v>2015</v>
      </c>
      <c r="E5" s="286">
        <v>2016</v>
      </c>
      <c r="F5" s="286">
        <v>2017</v>
      </c>
      <c r="G5" s="251">
        <v>2018</v>
      </c>
      <c r="H5" s="286">
        <v>2013</v>
      </c>
      <c r="I5" s="286">
        <v>2014</v>
      </c>
      <c r="J5" s="286">
        <v>2015</v>
      </c>
      <c r="K5" s="286">
        <v>2016</v>
      </c>
      <c r="L5" s="286">
        <v>2017</v>
      </c>
      <c r="M5" s="251">
        <v>2018</v>
      </c>
      <c r="N5" s="88"/>
    </row>
    <row r="6" spans="1:14" ht="12.75" customHeight="1" x14ac:dyDescent="0.2">
      <c r="A6" s="229" t="s">
        <v>232</v>
      </c>
      <c r="B6" s="230"/>
      <c r="C6" s="230"/>
      <c r="D6" s="231"/>
      <c r="E6" s="231"/>
      <c r="F6" s="231"/>
      <c r="G6" s="232"/>
      <c r="H6" s="231"/>
      <c r="I6" s="231"/>
      <c r="J6" s="231"/>
      <c r="K6" s="231"/>
      <c r="L6" s="231"/>
      <c r="M6" s="232"/>
      <c r="N6" s="88"/>
    </row>
    <row r="7" spans="1:14" ht="12.75" customHeight="1" x14ac:dyDescent="0.2">
      <c r="A7" s="234" t="s">
        <v>26</v>
      </c>
      <c r="B7" s="317">
        <v>1.3</v>
      </c>
      <c r="C7" s="317">
        <v>1.5</v>
      </c>
      <c r="D7" s="317">
        <v>1.5</v>
      </c>
      <c r="E7" s="317">
        <v>1.5</v>
      </c>
      <c r="F7" s="352">
        <v>0.9</v>
      </c>
      <c r="G7" s="318">
        <v>0.9</v>
      </c>
      <c r="H7" s="317">
        <v>0</v>
      </c>
      <c r="I7" s="317">
        <v>0</v>
      </c>
      <c r="J7" s="317">
        <v>0</v>
      </c>
      <c r="K7" s="317">
        <v>0</v>
      </c>
      <c r="L7" s="352">
        <v>0</v>
      </c>
      <c r="M7" s="318">
        <v>0</v>
      </c>
      <c r="N7" s="88"/>
    </row>
    <row r="8" spans="1:14" ht="12.75" customHeight="1" x14ac:dyDescent="0.2">
      <c r="A8" s="234" t="s">
        <v>113</v>
      </c>
      <c r="B8" s="317">
        <v>14.2</v>
      </c>
      <c r="C8" s="317">
        <v>20.3</v>
      </c>
      <c r="D8" s="317">
        <v>20.5</v>
      </c>
      <c r="E8" s="317">
        <v>14.5</v>
      </c>
      <c r="F8" s="352">
        <v>14.1</v>
      </c>
      <c r="G8" s="318">
        <v>14.4</v>
      </c>
      <c r="H8" s="317">
        <v>1.5</v>
      </c>
      <c r="I8" s="317">
        <v>1.4</v>
      </c>
      <c r="J8" s="317">
        <v>0.4</v>
      </c>
      <c r="K8" s="317">
        <v>0.9</v>
      </c>
      <c r="L8" s="352">
        <v>1.3</v>
      </c>
      <c r="M8" s="318">
        <v>1.4</v>
      </c>
      <c r="N8" s="88"/>
    </row>
    <row r="9" spans="1:14" s="88" customFormat="1" ht="12.75" customHeight="1" x14ac:dyDescent="0.2">
      <c r="A9" s="234"/>
      <c r="B9" s="317"/>
      <c r="C9" s="317"/>
      <c r="D9" s="317"/>
      <c r="E9" s="317"/>
      <c r="F9" s="352"/>
      <c r="G9" s="318"/>
      <c r="H9" s="317"/>
      <c r="I9" s="317"/>
      <c r="J9" s="317"/>
      <c r="K9" s="317"/>
      <c r="L9" s="352"/>
      <c r="M9" s="318"/>
    </row>
    <row r="10" spans="1:14" ht="12.75" customHeight="1" x14ac:dyDescent="0.2">
      <c r="A10" s="235" t="s">
        <v>31</v>
      </c>
      <c r="B10" s="317">
        <v>1.4</v>
      </c>
      <c r="C10" s="317">
        <v>1.6</v>
      </c>
      <c r="D10" s="317">
        <v>1.5</v>
      </c>
      <c r="E10" s="317">
        <v>1.5</v>
      </c>
      <c r="F10" s="352">
        <v>0.9</v>
      </c>
      <c r="G10" s="318">
        <v>1</v>
      </c>
      <c r="H10" s="317">
        <v>0</v>
      </c>
      <c r="I10" s="317">
        <v>0.1</v>
      </c>
      <c r="J10" s="317">
        <v>0.1</v>
      </c>
      <c r="K10" s="317">
        <v>0.1</v>
      </c>
      <c r="L10" s="352">
        <v>0.1</v>
      </c>
      <c r="M10" s="318">
        <v>0.1</v>
      </c>
      <c r="N10" s="88"/>
    </row>
    <row r="11" spans="1:14" ht="12.75" customHeight="1" x14ac:dyDescent="0.2">
      <c r="A11" s="236"/>
      <c r="B11" s="317"/>
      <c r="C11" s="317"/>
      <c r="D11" s="317"/>
      <c r="E11" s="317"/>
      <c r="F11" s="352"/>
      <c r="G11" s="318"/>
      <c r="H11" s="317"/>
      <c r="I11" s="317"/>
      <c r="J11" s="317"/>
      <c r="K11" s="317"/>
      <c r="L11" s="352"/>
      <c r="M11" s="318"/>
      <c r="N11" s="88"/>
    </row>
    <row r="12" spans="1:14" ht="12.75" customHeight="1" x14ac:dyDescent="0.2">
      <c r="A12" s="237" t="s">
        <v>27</v>
      </c>
      <c r="B12" s="317">
        <v>1.3</v>
      </c>
      <c r="C12" s="317">
        <v>1.5</v>
      </c>
      <c r="D12" s="317">
        <v>1.5</v>
      </c>
      <c r="E12" s="317">
        <v>1.5</v>
      </c>
      <c r="F12" s="352">
        <v>0.9</v>
      </c>
      <c r="G12" s="318">
        <v>1</v>
      </c>
      <c r="H12" s="317">
        <v>0</v>
      </c>
      <c r="I12" s="317">
        <v>0</v>
      </c>
      <c r="J12" s="317">
        <v>0</v>
      </c>
      <c r="K12" s="317">
        <v>0.06</v>
      </c>
      <c r="L12" s="352">
        <v>0</v>
      </c>
      <c r="M12" s="318">
        <v>0</v>
      </c>
      <c r="N12" s="88"/>
    </row>
    <row r="13" spans="1:14" ht="12.75" customHeight="1" x14ac:dyDescent="0.2">
      <c r="A13" s="237" t="s">
        <v>203</v>
      </c>
      <c r="B13" s="317">
        <v>0.1</v>
      </c>
      <c r="C13" s="317">
        <v>0.1</v>
      </c>
      <c r="D13" s="317">
        <v>0.1</v>
      </c>
      <c r="E13" s="317">
        <v>0.1</v>
      </c>
      <c r="F13" s="352">
        <v>0.1</v>
      </c>
      <c r="G13" s="318">
        <v>0.3</v>
      </c>
      <c r="H13" s="317">
        <v>0</v>
      </c>
      <c r="I13" s="317">
        <v>0</v>
      </c>
      <c r="J13" s="317">
        <v>0</v>
      </c>
      <c r="K13" s="317">
        <v>0</v>
      </c>
      <c r="L13" s="352">
        <v>0</v>
      </c>
      <c r="M13" s="318">
        <v>0</v>
      </c>
      <c r="N13" s="88"/>
    </row>
    <row r="14" spans="1:14" ht="12.75" customHeight="1" x14ac:dyDescent="0.2">
      <c r="A14" s="237" t="s">
        <v>204</v>
      </c>
      <c r="B14" s="317">
        <v>2.1</v>
      </c>
      <c r="C14" s="317">
        <v>2.1</v>
      </c>
      <c r="D14" s="317">
        <v>2.2000000000000002</v>
      </c>
      <c r="E14" s="317">
        <v>2.2999999999999998</v>
      </c>
      <c r="F14" s="352">
        <v>2</v>
      </c>
      <c r="G14" s="318">
        <v>2.1</v>
      </c>
      <c r="H14" s="317">
        <v>1.1000000000000001</v>
      </c>
      <c r="I14" s="317">
        <v>1.2</v>
      </c>
      <c r="J14" s="317">
        <v>1.3</v>
      </c>
      <c r="K14" s="317">
        <v>1.3</v>
      </c>
      <c r="L14" s="352">
        <v>1.8</v>
      </c>
      <c r="M14" s="318">
        <v>1.9</v>
      </c>
      <c r="N14" s="88"/>
    </row>
    <row r="15" spans="1:14" ht="12.75" customHeight="1" x14ac:dyDescent="0.2">
      <c r="A15" s="238"/>
      <c r="B15" s="317"/>
      <c r="C15" s="317"/>
      <c r="D15" s="317"/>
      <c r="E15" s="317"/>
      <c r="F15" s="352"/>
      <c r="G15" s="318"/>
      <c r="H15" s="317"/>
      <c r="I15" s="317"/>
      <c r="J15" s="317"/>
      <c r="K15" s="317"/>
      <c r="L15" s="352"/>
      <c r="M15" s="318"/>
      <c r="N15" s="88"/>
    </row>
    <row r="16" spans="1:14" ht="12.75" customHeight="1" x14ac:dyDescent="0.2">
      <c r="A16" s="235" t="s">
        <v>28</v>
      </c>
      <c r="B16" s="317">
        <v>8.8000000000000007</v>
      </c>
      <c r="C16" s="317">
        <v>8.8000000000000007</v>
      </c>
      <c r="D16" s="317">
        <v>8.9</v>
      </c>
      <c r="E16" s="317">
        <v>9.6999999999999993</v>
      </c>
      <c r="F16" s="352">
        <v>11</v>
      </c>
      <c r="G16" s="318">
        <v>11.3</v>
      </c>
      <c r="H16" s="317">
        <v>9.1999999999999993</v>
      </c>
      <c r="I16" s="317">
        <v>9.5</v>
      </c>
      <c r="J16" s="317">
        <v>9.5</v>
      </c>
      <c r="K16" s="317">
        <v>9.8000000000000007</v>
      </c>
      <c r="L16" s="352">
        <v>11.1</v>
      </c>
      <c r="M16" s="318">
        <v>11.2</v>
      </c>
      <c r="N16" s="88"/>
    </row>
    <row r="17" spans="1:14" ht="12.75" customHeight="1" x14ac:dyDescent="0.2">
      <c r="A17" s="235" t="s">
        <v>114</v>
      </c>
      <c r="B17" s="317">
        <v>63.3</v>
      </c>
      <c r="C17" s="317">
        <v>61</v>
      </c>
      <c r="D17" s="317">
        <v>60.2</v>
      </c>
      <c r="E17" s="317">
        <v>67.5</v>
      </c>
      <c r="F17" s="352">
        <v>80.599999999999994</v>
      </c>
      <c r="G17" s="318">
        <v>85.8</v>
      </c>
      <c r="H17" s="317">
        <v>61.3</v>
      </c>
      <c r="I17" s="317">
        <v>59</v>
      </c>
      <c r="J17" s="317">
        <v>59.3</v>
      </c>
      <c r="K17" s="317">
        <v>66.099999999999994</v>
      </c>
      <c r="L17" s="352">
        <v>80</v>
      </c>
      <c r="M17" s="318">
        <v>87.5</v>
      </c>
      <c r="N17" s="88"/>
    </row>
    <row r="18" spans="1:14" ht="12.75" customHeight="1" x14ac:dyDescent="0.2">
      <c r="A18" s="235" t="s">
        <v>115</v>
      </c>
      <c r="B18" s="317">
        <v>81.8</v>
      </c>
      <c r="C18" s="317">
        <v>84.6</v>
      </c>
      <c r="D18" s="317">
        <v>77</v>
      </c>
      <c r="E18" s="317">
        <v>89.5</v>
      </c>
      <c r="F18" s="352">
        <v>99.7</v>
      </c>
      <c r="G18" s="318">
        <v>99.2</v>
      </c>
      <c r="H18" s="317">
        <v>80.5</v>
      </c>
      <c r="I18" s="317">
        <v>85.1</v>
      </c>
      <c r="J18" s="317">
        <v>88.9</v>
      </c>
      <c r="K18" s="317">
        <v>95.6</v>
      </c>
      <c r="L18" s="352">
        <v>102.7</v>
      </c>
      <c r="M18" s="318">
        <v>100.2</v>
      </c>
      <c r="N18" s="88"/>
    </row>
    <row r="19" spans="1:14" ht="12.75" customHeight="1" x14ac:dyDescent="0.2">
      <c r="A19" s="238"/>
      <c r="B19" s="317"/>
      <c r="C19" s="317"/>
      <c r="D19" s="317"/>
      <c r="E19" s="317"/>
      <c r="F19" s="352"/>
      <c r="G19" s="318"/>
      <c r="H19" s="317"/>
      <c r="I19" s="317"/>
      <c r="J19" s="317"/>
      <c r="K19" s="317"/>
      <c r="L19" s="352"/>
      <c r="M19" s="318"/>
      <c r="N19" s="88"/>
    </row>
    <row r="20" spans="1:14" ht="12.75" customHeight="1" x14ac:dyDescent="0.2">
      <c r="A20" s="235" t="s">
        <v>116</v>
      </c>
      <c r="B20" s="317">
        <v>1.5</v>
      </c>
      <c r="C20" s="317">
        <v>1.7</v>
      </c>
      <c r="D20" s="317">
        <v>1.7</v>
      </c>
      <c r="E20" s="317">
        <v>1.7</v>
      </c>
      <c r="F20" s="352">
        <v>0.9</v>
      </c>
      <c r="G20" s="318">
        <v>1</v>
      </c>
      <c r="H20" s="317">
        <v>0</v>
      </c>
      <c r="I20" s="317">
        <v>0</v>
      </c>
      <c r="J20" s="317">
        <v>0</v>
      </c>
      <c r="K20" s="317">
        <v>0</v>
      </c>
      <c r="L20" s="352">
        <v>0</v>
      </c>
      <c r="M20" s="318">
        <v>0.1</v>
      </c>
      <c r="N20" s="88"/>
    </row>
    <row r="21" spans="1:14" ht="12.75" customHeight="1" x14ac:dyDescent="0.2">
      <c r="A21" s="235" t="s">
        <v>243</v>
      </c>
      <c r="B21" s="317">
        <v>145.80000000000001</v>
      </c>
      <c r="C21" s="317">
        <v>147.5</v>
      </c>
      <c r="D21" s="317">
        <v>145.1</v>
      </c>
      <c r="E21" s="317">
        <v>134.4</v>
      </c>
      <c r="F21" s="352">
        <v>57.8</v>
      </c>
      <c r="G21" s="318">
        <v>56.6</v>
      </c>
      <c r="H21" s="317">
        <v>14.3</v>
      </c>
      <c r="I21" s="317">
        <v>27.35</v>
      </c>
      <c r="J21" s="317">
        <v>22.6</v>
      </c>
      <c r="K21" s="317">
        <v>15.7</v>
      </c>
      <c r="L21" s="352">
        <v>32.4</v>
      </c>
      <c r="M21" s="318">
        <v>32.200000000000003</v>
      </c>
      <c r="N21" s="88"/>
    </row>
    <row r="22" spans="1:14" ht="12.75" customHeight="1" x14ac:dyDescent="0.2">
      <c r="A22" s="239" t="s">
        <v>244</v>
      </c>
      <c r="B22" s="317">
        <v>268.2</v>
      </c>
      <c r="C22" s="317">
        <v>276.60000000000002</v>
      </c>
      <c r="D22" s="317">
        <v>278.2</v>
      </c>
      <c r="E22" s="317">
        <v>271.89999999999998</v>
      </c>
      <c r="F22" s="352">
        <v>275.8</v>
      </c>
      <c r="G22" s="318">
        <v>276.7</v>
      </c>
      <c r="H22" s="317">
        <v>218.8</v>
      </c>
      <c r="I22" s="317">
        <v>207</v>
      </c>
      <c r="J22" s="317">
        <v>208.9</v>
      </c>
      <c r="K22" s="317">
        <v>204.8</v>
      </c>
      <c r="L22" s="352">
        <v>208.6</v>
      </c>
      <c r="M22" s="318">
        <v>233.99658203125</v>
      </c>
      <c r="N22" s="88"/>
    </row>
    <row r="23" spans="1:14" ht="12.75" customHeight="1" x14ac:dyDescent="0.2">
      <c r="A23" s="238"/>
      <c r="B23" s="317"/>
      <c r="C23" s="317"/>
      <c r="D23" s="317"/>
      <c r="E23" s="317"/>
      <c r="F23" s="352"/>
      <c r="G23" s="318"/>
      <c r="H23" s="317"/>
      <c r="I23" s="317"/>
      <c r="J23" s="317"/>
      <c r="K23" s="317"/>
      <c r="L23" s="352"/>
      <c r="M23" s="318"/>
      <c r="N23" s="88"/>
    </row>
    <row r="24" spans="1:14" ht="12.75" customHeight="1" x14ac:dyDescent="0.2">
      <c r="A24" s="235" t="s">
        <v>34</v>
      </c>
      <c r="B24" s="317">
        <v>17.8</v>
      </c>
      <c r="C24" s="317">
        <v>17.8</v>
      </c>
      <c r="D24" s="317">
        <v>18.399999999999999</v>
      </c>
      <c r="E24" s="317">
        <v>18.600000000000001</v>
      </c>
      <c r="F24" s="352">
        <v>13.1</v>
      </c>
      <c r="G24" s="318" t="s">
        <v>192</v>
      </c>
      <c r="H24" s="317">
        <v>18.399999999999999</v>
      </c>
      <c r="I24" s="317">
        <v>17.5</v>
      </c>
      <c r="J24" s="317">
        <v>19.600000000000001</v>
      </c>
      <c r="K24" s="317">
        <v>2.6</v>
      </c>
      <c r="L24" s="352">
        <v>2.6</v>
      </c>
      <c r="M24" s="318" t="s">
        <v>192</v>
      </c>
      <c r="N24" s="88"/>
    </row>
    <row r="25" spans="1:14" ht="12.75" customHeight="1" x14ac:dyDescent="0.2">
      <c r="A25" s="235" t="s">
        <v>33</v>
      </c>
      <c r="B25" s="317">
        <v>44</v>
      </c>
      <c r="C25" s="317">
        <v>45.4</v>
      </c>
      <c r="D25" s="317">
        <v>45.6</v>
      </c>
      <c r="E25" s="317">
        <v>46</v>
      </c>
      <c r="F25" s="352">
        <v>46.5</v>
      </c>
      <c r="G25" s="318" t="s">
        <v>192</v>
      </c>
      <c r="H25" s="317">
        <v>38.700000000000003</v>
      </c>
      <c r="I25" s="317">
        <v>41.7</v>
      </c>
      <c r="J25" s="317">
        <v>42.3</v>
      </c>
      <c r="K25" s="317">
        <v>40.1</v>
      </c>
      <c r="L25" s="352">
        <v>40</v>
      </c>
      <c r="M25" s="318" t="s">
        <v>192</v>
      </c>
      <c r="N25" s="88"/>
    </row>
    <row r="26" spans="1:14" ht="12.75" customHeight="1" x14ac:dyDescent="0.2">
      <c r="A26" s="238"/>
      <c r="B26" s="317"/>
      <c r="C26" s="317"/>
      <c r="D26" s="317"/>
      <c r="E26" s="317"/>
      <c r="F26" s="352"/>
      <c r="G26" s="318"/>
      <c r="H26" s="317"/>
      <c r="I26" s="317"/>
      <c r="J26" s="317"/>
      <c r="K26" s="317"/>
      <c r="L26" s="352"/>
      <c r="M26" s="318"/>
      <c r="N26" s="88"/>
    </row>
    <row r="27" spans="1:14" ht="12.75" customHeight="1" x14ac:dyDescent="0.2">
      <c r="A27" s="240" t="s">
        <v>29</v>
      </c>
      <c r="B27" s="317"/>
      <c r="C27" s="317"/>
      <c r="D27" s="317"/>
      <c r="E27" s="317"/>
      <c r="F27" s="352"/>
      <c r="G27" s="318"/>
      <c r="H27" s="317"/>
      <c r="I27" s="317"/>
      <c r="J27" s="317"/>
      <c r="K27" s="317"/>
      <c r="L27" s="352"/>
      <c r="M27" s="318"/>
      <c r="N27" s="88"/>
    </row>
    <row r="28" spans="1:14" ht="12.75" customHeight="1" x14ac:dyDescent="0.2">
      <c r="A28" s="238" t="s">
        <v>117</v>
      </c>
      <c r="B28" s="317">
        <v>0.1</v>
      </c>
      <c r="C28" s="317">
        <v>0.1</v>
      </c>
      <c r="D28" s="317">
        <v>0</v>
      </c>
      <c r="E28" s="317">
        <v>0</v>
      </c>
      <c r="F28" s="352">
        <v>0.2</v>
      </c>
      <c r="G28" s="318">
        <v>5.5</v>
      </c>
      <c r="H28" s="317">
        <v>0</v>
      </c>
      <c r="I28" s="317">
        <v>0</v>
      </c>
      <c r="J28" s="317">
        <v>0</v>
      </c>
      <c r="K28" s="317">
        <v>0</v>
      </c>
      <c r="L28" s="352">
        <v>0</v>
      </c>
      <c r="M28" s="318">
        <v>5.5</v>
      </c>
      <c r="N28" s="88"/>
    </row>
    <row r="29" spans="1:14" ht="12.75" customHeight="1" x14ac:dyDescent="0.2">
      <c r="A29" s="235" t="s">
        <v>118</v>
      </c>
      <c r="B29" s="317">
        <v>2.7</v>
      </c>
      <c r="C29" s="317">
        <v>3.1</v>
      </c>
      <c r="D29" s="317">
        <v>3</v>
      </c>
      <c r="E29" s="317">
        <v>2.8</v>
      </c>
      <c r="F29" s="352">
        <v>4.8</v>
      </c>
      <c r="G29" s="318">
        <v>5.9</v>
      </c>
      <c r="H29" s="317">
        <v>0</v>
      </c>
      <c r="I29" s="317">
        <v>0.1</v>
      </c>
      <c r="J29" s="317">
        <v>0</v>
      </c>
      <c r="K29" s="317">
        <v>0</v>
      </c>
      <c r="L29" s="352">
        <v>4.2</v>
      </c>
      <c r="M29" s="318">
        <v>5.6</v>
      </c>
      <c r="N29" s="88"/>
    </row>
    <row r="30" spans="1:14" ht="12.75" customHeight="1" x14ac:dyDescent="0.2">
      <c r="A30" s="235" t="s">
        <v>119</v>
      </c>
      <c r="B30" s="317">
        <v>4.9000000000000004</v>
      </c>
      <c r="C30" s="317">
        <v>5.6</v>
      </c>
      <c r="D30" s="317">
        <v>5.5</v>
      </c>
      <c r="E30" s="317">
        <v>5.6</v>
      </c>
      <c r="F30" s="352">
        <v>6.9</v>
      </c>
      <c r="G30" s="318">
        <v>7.3</v>
      </c>
      <c r="H30" s="317">
        <v>4.8</v>
      </c>
      <c r="I30" s="317">
        <v>5.2</v>
      </c>
      <c r="J30" s="317">
        <v>5.0999999999999996</v>
      </c>
      <c r="K30" s="317">
        <v>5</v>
      </c>
      <c r="L30" s="352">
        <v>6.5</v>
      </c>
      <c r="M30" s="318">
        <v>7.3</v>
      </c>
      <c r="N30" s="88"/>
    </row>
    <row r="31" spans="1:14" ht="12.75" customHeight="1" x14ac:dyDescent="0.2">
      <c r="A31" s="235"/>
      <c r="B31" s="317"/>
      <c r="C31" s="317"/>
      <c r="D31" s="317"/>
      <c r="E31" s="317"/>
      <c r="F31" s="352"/>
      <c r="G31" s="318"/>
      <c r="H31" s="317"/>
      <c r="I31" s="317"/>
      <c r="J31" s="317"/>
      <c r="K31" s="317"/>
      <c r="L31" s="352"/>
      <c r="M31" s="318"/>
      <c r="N31" s="88"/>
    </row>
    <row r="32" spans="1:14" ht="12.75" customHeight="1" x14ac:dyDescent="0.2">
      <c r="A32" s="240" t="s">
        <v>30</v>
      </c>
      <c r="B32" s="317"/>
      <c r="C32" s="317"/>
      <c r="D32" s="317"/>
      <c r="E32" s="317"/>
      <c r="F32" s="352"/>
      <c r="G32" s="318"/>
      <c r="H32" s="317"/>
      <c r="I32" s="317"/>
      <c r="J32" s="317"/>
      <c r="K32" s="317"/>
      <c r="L32" s="352"/>
      <c r="M32" s="318"/>
      <c r="N32" s="88"/>
    </row>
    <row r="33" spans="1:20" ht="12.75" customHeight="1" x14ac:dyDescent="0.2">
      <c r="A33" s="238" t="s">
        <v>117</v>
      </c>
      <c r="B33" s="317">
        <v>23.9</v>
      </c>
      <c r="C33" s="317">
        <v>27.7</v>
      </c>
      <c r="D33" s="317">
        <v>28</v>
      </c>
      <c r="E33" s="317">
        <v>24.9</v>
      </c>
      <c r="F33" s="352">
        <v>24.8</v>
      </c>
      <c r="G33" s="318">
        <v>28.6</v>
      </c>
      <c r="H33" s="317">
        <v>30.1</v>
      </c>
      <c r="I33" s="317">
        <v>28.5</v>
      </c>
      <c r="J33" s="317">
        <v>28.4</v>
      </c>
      <c r="K33" s="317">
        <v>16.2</v>
      </c>
      <c r="L33" s="352">
        <v>17.5</v>
      </c>
      <c r="M33" s="318">
        <v>20.399999999999999</v>
      </c>
      <c r="N33" s="88"/>
    </row>
    <row r="34" spans="1:20" ht="12.75" customHeight="1" x14ac:dyDescent="0.2">
      <c r="A34" s="238" t="s">
        <v>119</v>
      </c>
      <c r="B34" s="317">
        <v>24</v>
      </c>
      <c r="C34" s="317">
        <v>27.7</v>
      </c>
      <c r="D34" s="317">
        <v>28.1</v>
      </c>
      <c r="E34" s="317">
        <v>25</v>
      </c>
      <c r="F34" s="352">
        <v>24.9</v>
      </c>
      <c r="G34" s="318">
        <v>28.7</v>
      </c>
      <c r="H34" s="317">
        <v>30.2</v>
      </c>
      <c r="I34" s="317">
        <v>28.6</v>
      </c>
      <c r="J34" s="317">
        <v>28.4</v>
      </c>
      <c r="K34" s="317">
        <v>16.399999999999999</v>
      </c>
      <c r="L34" s="352">
        <v>17.5</v>
      </c>
      <c r="M34" s="318">
        <v>20.399999999999999</v>
      </c>
      <c r="N34" s="88"/>
    </row>
    <row r="35" spans="1:20" ht="12.75" customHeight="1" x14ac:dyDescent="0.2">
      <c r="A35" s="241" t="s">
        <v>153</v>
      </c>
      <c r="B35" s="253">
        <v>0.9</v>
      </c>
      <c r="C35" s="253">
        <v>1.1000000000000001</v>
      </c>
      <c r="D35" s="253">
        <v>1</v>
      </c>
      <c r="E35" s="253">
        <v>1</v>
      </c>
      <c r="F35" s="253">
        <v>1.3</v>
      </c>
      <c r="G35" s="254">
        <v>1.03</v>
      </c>
      <c r="H35" s="253">
        <v>1.2</v>
      </c>
      <c r="I35" s="253">
        <v>1.2</v>
      </c>
      <c r="J35" s="253">
        <v>1.2</v>
      </c>
      <c r="K35" s="253">
        <v>0.7</v>
      </c>
      <c r="L35" s="253">
        <v>1.1000000000000001</v>
      </c>
      <c r="M35" s="254">
        <v>1.1000000000000001</v>
      </c>
      <c r="N35" s="88"/>
    </row>
    <row r="36" spans="1:20" ht="12.75" customHeight="1" x14ac:dyDescent="0.2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spans="1:20" ht="12.75" customHeight="1" x14ac:dyDescent="0.2">
      <c r="A37" s="242"/>
      <c r="B37" s="242"/>
      <c r="C37" s="242"/>
      <c r="D37" s="89"/>
      <c r="E37" s="89"/>
      <c r="F37" s="89"/>
      <c r="G37" s="89"/>
      <c r="H37" s="89"/>
      <c r="I37" s="89"/>
      <c r="J37" s="89"/>
      <c r="K37" s="88"/>
      <c r="L37" s="88"/>
      <c r="M37" s="88"/>
      <c r="N37" s="88"/>
    </row>
    <row r="38" spans="1:20" ht="12.75" customHeight="1" x14ac:dyDescent="0.2">
      <c r="A38" s="152" t="s">
        <v>284</v>
      </c>
      <c r="B38" s="89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90"/>
      <c r="P38" s="90"/>
      <c r="Q38" s="90"/>
      <c r="R38" s="91"/>
      <c r="S38" s="91"/>
      <c r="T38" s="91"/>
    </row>
    <row r="39" spans="1:20" ht="12.75" customHeight="1" x14ac:dyDescent="0.2">
      <c r="A39" s="92"/>
      <c r="B39" s="228">
        <v>2008</v>
      </c>
      <c r="C39" s="148">
        <v>2009</v>
      </c>
      <c r="D39" s="148">
        <v>2010</v>
      </c>
      <c r="E39" s="148">
        <v>2011</v>
      </c>
      <c r="F39" s="148">
        <v>2012</v>
      </c>
      <c r="G39" s="148">
        <v>2013</v>
      </c>
      <c r="H39" s="148">
        <v>2014</v>
      </c>
      <c r="I39" s="148">
        <v>2015</v>
      </c>
      <c r="J39" s="286">
        <v>2016</v>
      </c>
      <c r="K39" s="286">
        <v>2017</v>
      </c>
      <c r="L39" s="251">
        <v>2018</v>
      </c>
      <c r="M39" s="88"/>
      <c r="N39" s="88"/>
    </row>
    <row r="40" spans="1:20" ht="12.75" customHeight="1" x14ac:dyDescent="0.2">
      <c r="A40" s="103" t="s">
        <v>232</v>
      </c>
      <c r="B40" s="243"/>
      <c r="C40" s="244"/>
      <c r="D40" s="243"/>
      <c r="E40" s="245"/>
      <c r="F40" s="245"/>
      <c r="G40" s="246"/>
      <c r="H40" s="246"/>
      <c r="I40" s="246"/>
      <c r="J40" s="246"/>
      <c r="K40" s="128"/>
      <c r="L40" s="247"/>
      <c r="M40" s="88"/>
      <c r="N40" s="88"/>
    </row>
    <row r="41" spans="1:20" ht="12.75" customHeight="1" x14ac:dyDescent="0.2">
      <c r="A41" s="104" t="s">
        <v>98</v>
      </c>
      <c r="B41" s="248"/>
      <c r="C41" s="249"/>
      <c r="D41" s="243"/>
      <c r="E41" s="245"/>
      <c r="F41" s="245"/>
      <c r="G41" s="128"/>
      <c r="H41" s="128"/>
      <c r="I41" s="128"/>
      <c r="J41" s="128"/>
      <c r="K41" s="128"/>
      <c r="L41" s="247"/>
      <c r="M41" s="88"/>
      <c r="N41" s="88"/>
    </row>
    <row r="42" spans="1:20" ht="12.75" customHeight="1" x14ac:dyDescent="0.2">
      <c r="A42" s="93" t="s">
        <v>205</v>
      </c>
      <c r="B42" s="317">
        <v>1.5</v>
      </c>
      <c r="C42" s="317">
        <v>1.5</v>
      </c>
      <c r="D42" s="317">
        <v>1.5</v>
      </c>
      <c r="E42" s="317">
        <v>1.5</v>
      </c>
      <c r="F42" s="317">
        <v>1.5</v>
      </c>
      <c r="G42" s="317">
        <v>1.6</v>
      </c>
      <c r="H42" s="317">
        <v>2.6</v>
      </c>
      <c r="I42" s="317">
        <v>2.8</v>
      </c>
      <c r="J42" s="317">
        <v>2.5</v>
      </c>
      <c r="K42" s="352">
        <v>3.1</v>
      </c>
      <c r="L42" s="318">
        <v>2.9</v>
      </c>
      <c r="M42" s="88"/>
      <c r="N42" s="88"/>
    </row>
    <row r="43" spans="1:20" ht="12.75" customHeight="1" x14ac:dyDescent="0.2">
      <c r="A43" s="93" t="s">
        <v>206</v>
      </c>
      <c r="B43" s="317">
        <v>4.2</v>
      </c>
      <c r="C43" s="317">
        <v>4.0999999999999996</v>
      </c>
      <c r="D43" s="317">
        <v>4.2</v>
      </c>
      <c r="E43" s="317">
        <v>4.2</v>
      </c>
      <c r="F43" s="317">
        <v>4.2</v>
      </c>
      <c r="G43" s="317">
        <v>4.2</v>
      </c>
      <c r="H43" s="317">
        <v>4.3</v>
      </c>
      <c r="I43" s="317">
        <v>4.4000000000000004</v>
      </c>
      <c r="J43" s="317">
        <v>4.4000000000000004</v>
      </c>
      <c r="K43" s="352">
        <v>4.4000000000000004</v>
      </c>
      <c r="L43" s="318">
        <v>4.5</v>
      </c>
      <c r="M43" s="88"/>
      <c r="N43" s="88"/>
    </row>
    <row r="44" spans="1:20" ht="12.75" customHeight="1" x14ac:dyDescent="0.2">
      <c r="A44" s="93" t="s">
        <v>207</v>
      </c>
      <c r="B44" s="317">
        <v>1.1000000000000001</v>
      </c>
      <c r="C44" s="317">
        <v>1.1000000000000001</v>
      </c>
      <c r="D44" s="317">
        <v>1.1000000000000001</v>
      </c>
      <c r="E44" s="317">
        <v>1.1000000000000001</v>
      </c>
      <c r="F44" s="317">
        <v>1.1000000000000001</v>
      </c>
      <c r="G44" s="317">
        <v>1.1000000000000001</v>
      </c>
      <c r="H44" s="317">
        <v>1.2</v>
      </c>
      <c r="I44" s="317">
        <v>1.1000000000000001</v>
      </c>
      <c r="J44" s="317">
        <v>1.3</v>
      </c>
      <c r="K44" s="352">
        <v>1.3</v>
      </c>
      <c r="L44" s="318">
        <v>1.4</v>
      </c>
      <c r="M44" s="88"/>
      <c r="N44" s="88"/>
    </row>
    <row r="45" spans="1:20" ht="12.75" customHeight="1" x14ac:dyDescent="0.2">
      <c r="A45" s="103" t="s">
        <v>99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52"/>
      <c r="L45" s="318"/>
      <c r="M45" s="88"/>
      <c r="N45" s="88"/>
    </row>
    <row r="46" spans="1:20" ht="12.75" customHeight="1" x14ac:dyDescent="0.2">
      <c r="A46" s="93" t="s">
        <v>100</v>
      </c>
      <c r="B46" s="317">
        <v>50.2</v>
      </c>
      <c r="C46" s="317">
        <v>75.3</v>
      </c>
      <c r="D46" s="317">
        <v>75.599999999999994</v>
      </c>
      <c r="E46" s="317">
        <v>73</v>
      </c>
      <c r="F46" s="317">
        <v>74.8</v>
      </c>
      <c r="G46" s="317">
        <v>75.099999999999994</v>
      </c>
      <c r="H46" s="317">
        <v>84</v>
      </c>
      <c r="I46" s="317">
        <v>89.3</v>
      </c>
      <c r="J46" s="317">
        <v>92</v>
      </c>
      <c r="K46" s="352">
        <v>98.7</v>
      </c>
      <c r="L46" s="318">
        <v>100.1</v>
      </c>
      <c r="M46" s="88"/>
      <c r="N46" s="88"/>
    </row>
    <row r="47" spans="1:20" ht="12.75" customHeight="1" x14ac:dyDescent="0.2">
      <c r="A47" s="93"/>
      <c r="B47" s="317"/>
      <c r="C47" s="317"/>
      <c r="D47" s="317"/>
      <c r="E47" s="317"/>
      <c r="F47" s="317"/>
      <c r="G47" s="317"/>
      <c r="H47" s="317"/>
      <c r="I47" s="317"/>
      <c r="J47" s="317"/>
      <c r="K47" s="352"/>
      <c r="L47" s="318"/>
      <c r="M47" s="88"/>
      <c r="N47" s="88"/>
    </row>
    <row r="48" spans="1:20" ht="12.75" customHeight="1" x14ac:dyDescent="0.2">
      <c r="A48" s="103" t="s">
        <v>20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52"/>
      <c r="L48" s="318"/>
      <c r="M48" s="88"/>
      <c r="N48" s="88"/>
    </row>
    <row r="49" spans="1:16" ht="12.75" customHeight="1" x14ac:dyDescent="0.2">
      <c r="A49" s="104" t="s">
        <v>98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52"/>
      <c r="L49" s="318"/>
      <c r="M49" s="88"/>
      <c r="N49" s="88"/>
    </row>
    <row r="50" spans="1:16" ht="12.75" customHeight="1" x14ac:dyDescent="0.2">
      <c r="A50" s="93" t="s">
        <v>215</v>
      </c>
      <c r="B50" s="317">
        <v>1.3</v>
      </c>
      <c r="C50" s="317">
        <v>1.4</v>
      </c>
      <c r="D50" s="317">
        <v>1.2</v>
      </c>
      <c r="E50" s="317">
        <v>1.3</v>
      </c>
      <c r="F50" s="317">
        <v>1.3</v>
      </c>
      <c r="G50" s="317">
        <v>1.3</v>
      </c>
      <c r="H50" s="317">
        <v>1.4</v>
      </c>
      <c r="I50" s="317">
        <v>1.4</v>
      </c>
      <c r="J50" s="317">
        <v>1.6</v>
      </c>
      <c r="K50" s="352">
        <v>1.5</v>
      </c>
      <c r="L50" s="318">
        <v>1.6</v>
      </c>
      <c r="M50" s="88"/>
      <c r="N50" s="88"/>
    </row>
    <row r="51" spans="1:16" ht="12.75" customHeight="1" x14ac:dyDescent="0.2">
      <c r="A51" s="93" t="s">
        <v>208</v>
      </c>
      <c r="B51" s="317">
        <v>1.3</v>
      </c>
      <c r="C51" s="317">
        <v>1.3</v>
      </c>
      <c r="D51" s="317">
        <v>1.3</v>
      </c>
      <c r="E51" s="317">
        <v>1.4</v>
      </c>
      <c r="F51" s="317">
        <v>1.4</v>
      </c>
      <c r="G51" s="317">
        <v>1.5</v>
      </c>
      <c r="H51" s="317">
        <v>1.5</v>
      </c>
      <c r="I51" s="317">
        <v>1.5</v>
      </c>
      <c r="J51" s="317">
        <v>1.7</v>
      </c>
      <c r="K51" s="352">
        <v>1.8</v>
      </c>
      <c r="L51" s="318">
        <v>2</v>
      </c>
      <c r="M51" s="88"/>
      <c r="N51" s="88"/>
    </row>
    <row r="52" spans="1:16" ht="12.75" customHeight="1" x14ac:dyDescent="0.2">
      <c r="A52" s="103" t="s">
        <v>99</v>
      </c>
      <c r="B52" s="317"/>
      <c r="C52" s="317"/>
      <c r="D52" s="317"/>
      <c r="E52" s="317"/>
      <c r="F52" s="317"/>
      <c r="G52" s="317"/>
      <c r="H52" s="317"/>
      <c r="I52" s="317"/>
      <c r="J52" s="317"/>
      <c r="K52" s="352"/>
      <c r="L52" s="318"/>
      <c r="M52" s="88"/>
      <c r="N52" s="88"/>
    </row>
    <row r="53" spans="1:16" ht="12.75" customHeight="1" x14ac:dyDescent="0.2">
      <c r="A53" s="94" t="s">
        <v>209</v>
      </c>
      <c r="B53" s="111">
        <v>3.3</v>
      </c>
      <c r="C53" s="111">
        <v>3.2</v>
      </c>
      <c r="D53" s="111">
        <v>3.9</v>
      </c>
      <c r="E53" s="111">
        <v>4.4000000000000004</v>
      </c>
      <c r="F53" s="111">
        <v>3.2</v>
      </c>
      <c r="G53" s="111">
        <v>3.1</v>
      </c>
      <c r="H53" s="111">
        <v>3.4</v>
      </c>
      <c r="I53" s="111">
        <v>4.3</v>
      </c>
      <c r="J53" s="111">
        <v>4.5999999999999996</v>
      </c>
      <c r="K53" s="111">
        <v>4.5999999999999996</v>
      </c>
      <c r="L53" s="348">
        <v>5.8</v>
      </c>
      <c r="M53" s="88"/>
      <c r="N53" s="88"/>
    </row>
    <row r="54" spans="1:16" ht="12.75" customHeight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8"/>
      <c r="L54" s="88"/>
      <c r="M54" s="88"/>
      <c r="N54" s="88"/>
    </row>
    <row r="55" spans="1:16" ht="12.75" customHeight="1" x14ac:dyDescent="0.2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8"/>
      <c r="L55" s="88"/>
      <c r="M55" s="88"/>
      <c r="N55" s="88"/>
    </row>
    <row r="56" spans="1:16" ht="12.75" customHeight="1" x14ac:dyDescent="0.2">
      <c r="A56" s="95" t="s">
        <v>275</v>
      </c>
      <c r="B56" s="128"/>
      <c r="C56" s="128"/>
      <c r="D56" s="128"/>
      <c r="E56" s="128"/>
      <c r="F56" s="128"/>
      <c r="G56" s="128"/>
      <c r="H56" s="127"/>
      <c r="I56" s="127"/>
      <c r="J56" s="127"/>
      <c r="K56" s="127"/>
      <c r="L56" s="88"/>
      <c r="M56" s="127"/>
      <c r="N56" s="127"/>
      <c r="O56" s="96"/>
      <c r="P56" s="88"/>
    </row>
    <row r="57" spans="1:16" ht="12.75" customHeight="1" x14ac:dyDescent="0.2">
      <c r="A57" s="97"/>
      <c r="B57" s="574" t="s">
        <v>120</v>
      </c>
      <c r="C57" s="574"/>
      <c r="D57" s="574"/>
      <c r="E57" s="574"/>
      <c r="F57" s="574"/>
      <c r="G57" s="575"/>
      <c r="H57" s="576" t="s">
        <v>21</v>
      </c>
      <c r="I57" s="574"/>
      <c r="J57" s="574"/>
      <c r="K57" s="574"/>
      <c r="L57" s="574"/>
      <c r="M57" s="575"/>
      <c r="N57" s="88"/>
    </row>
    <row r="58" spans="1:16" ht="12.75" customHeight="1" x14ac:dyDescent="0.2">
      <c r="A58" s="108"/>
      <c r="B58" s="286">
        <v>2013</v>
      </c>
      <c r="C58" s="286">
        <v>2014</v>
      </c>
      <c r="D58" s="286">
        <v>2015</v>
      </c>
      <c r="E58" s="286">
        <v>2016</v>
      </c>
      <c r="F58" s="286">
        <v>2017</v>
      </c>
      <c r="G58" s="251">
        <v>2018</v>
      </c>
      <c r="H58" s="286">
        <v>2013</v>
      </c>
      <c r="I58" s="286">
        <v>2014</v>
      </c>
      <c r="J58" s="286">
        <v>2015</v>
      </c>
      <c r="K58" s="286">
        <v>2016</v>
      </c>
      <c r="L58" s="286">
        <v>2017</v>
      </c>
      <c r="M58" s="251">
        <v>2018</v>
      </c>
      <c r="N58" s="88"/>
    </row>
    <row r="59" spans="1:16" ht="12.75" customHeight="1" x14ac:dyDescent="0.2">
      <c r="A59" s="99" t="s">
        <v>217</v>
      </c>
      <c r="B59" s="255"/>
      <c r="C59" s="255"/>
      <c r="D59" s="255"/>
      <c r="E59" s="255"/>
      <c r="F59" s="255"/>
      <c r="G59" s="256"/>
      <c r="H59" s="349"/>
      <c r="I59" s="349"/>
      <c r="J59" s="349"/>
      <c r="K59" s="349"/>
      <c r="L59" s="349"/>
      <c r="M59" s="566"/>
      <c r="N59" s="88"/>
    </row>
    <row r="60" spans="1:16" ht="12.75" customHeight="1" x14ac:dyDescent="0.2">
      <c r="A60" s="100" t="s">
        <v>122</v>
      </c>
      <c r="B60" s="349" t="s">
        <v>192</v>
      </c>
      <c r="C60" s="349" t="s">
        <v>192</v>
      </c>
      <c r="D60" s="349" t="s">
        <v>192</v>
      </c>
      <c r="E60" s="349">
        <v>29.3</v>
      </c>
      <c r="F60" s="349">
        <v>28.5</v>
      </c>
      <c r="G60" s="350">
        <v>28.2</v>
      </c>
      <c r="H60" s="349" t="s">
        <v>192</v>
      </c>
      <c r="I60" s="349" t="s">
        <v>192</v>
      </c>
      <c r="J60" s="349" t="s">
        <v>192</v>
      </c>
      <c r="K60" s="349" t="s">
        <v>192</v>
      </c>
      <c r="L60" s="349" t="s">
        <v>192</v>
      </c>
      <c r="M60" s="350" t="s">
        <v>192</v>
      </c>
      <c r="N60" s="88"/>
    </row>
    <row r="61" spans="1:16" ht="12.75" customHeight="1" x14ac:dyDescent="0.2">
      <c r="A61" s="99" t="s">
        <v>22</v>
      </c>
      <c r="B61" s="233"/>
      <c r="C61" s="233"/>
      <c r="D61" s="233"/>
      <c r="E61" s="233"/>
      <c r="F61" s="233"/>
      <c r="G61" s="250"/>
      <c r="H61" s="233"/>
      <c r="I61" s="233"/>
      <c r="J61" s="233"/>
      <c r="K61" s="233"/>
      <c r="L61" s="233"/>
      <c r="M61" s="250"/>
      <c r="N61" s="88"/>
    </row>
    <row r="62" spans="1:16" ht="12.75" customHeight="1" x14ac:dyDescent="0.2">
      <c r="A62" s="100" t="s">
        <v>121</v>
      </c>
      <c r="B62" s="317">
        <v>61.5</v>
      </c>
      <c r="C62" s="317">
        <v>70.2</v>
      </c>
      <c r="D62" s="317">
        <v>85.8</v>
      </c>
      <c r="E62" s="317">
        <v>89.5</v>
      </c>
      <c r="F62" s="352">
        <v>73.400000000000006</v>
      </c>
      <c r="G62" s="318">
        <v>70.900000000000006</v>
      </c>
      <c r="H62" s="317">
        <v>164</v>
      </c>
      <c r="I62" s="317">
        <v>175.6</v>
      </c>
      <c r="J62" s="317">
        <v>249</v>
      </c>
      <c r="K62" s="317">
        <v>293.10000000000002</v>
      </c>
      <c r="L62" s="352">
        <v>290</v>
      </c>
      <c r="M62" s="318">
        <v>298.7</v>
      </c>
      <c r="N62" s="88"/>
    </row>
    <row r="63" spans="1:16" ht="12.75" customHeight="1" x14ac:dyDescent="0.2">
      <c r="A63" s="100" t="s">
        <v>122</v>
      </c>
      <c r="B63" s="317">
        <v>56.8</v>
      </c>
      <c r="C63" s="317">
        <v>64.099999999999994</v>
      </c>
      <c r="D63" s="317">
        <v>66.400000000000006</v>
      </c>
      <c r="E63" s="317">
        <v>66.400000000000006</v>
      </c>
      <c r="F63" s="352">
        <v>63.8</v>
      </c>
      <c r="G63" s="318">
        <v>64</v>
      </c>
      <c r="H63" s="317">
        <v>153.19999999999999</v>
      </c>
      <c r="I63" s="317">
        <v>165.3</v>
      </c>
      <c r="J63" s="317">
        <v>193.9</v>
      </c>
      <c r="K63" s="317">
        <v>229.4</v>
      </c>
      <c r="L63" s="352">
        <v>225.9</v>
      </c>
      <c r="M63" s="318">
        <v>231.4</v>
      </c>
      <c r="N63" s="88"/>
    </row>
    <row r="64" spans="1:16" ht="12.75" customHeight="1" x14ac:dyDescent="0.2">
      <c r="A64" s="99" t="s">
        <v>23</v>
      </c>
      <c r="B64" s="317"/>
      <c r="C64" s="317"/>
      <c r="D64" s="317"/>
      <c r="E64" s="317"/>
      <c r="F64" s="352"/>
      <c r="G64" s="318"/>
      <c r="H64" s="317"/>
      <c r="I64" s="317"/>
      <c r="J64" s="317"/>
      <c r="K64" s="317"/>
      <c r="L64" s="352"/>
      <c r="M64" s="318"/>
      <c r="N64" s="88"/>
    </row>
    <row r="65" spans="1:14" ht="12.75" customHeight="1" x14ac:dyDescent="0.2">
      <c r="A65" s="100" t="s">
        <v>123</v>
      </c>
      <c r="B65" s="317">
        <v>59.8</v>
      </c>
      <c r="C65" s="317">
        <v>50.1</v>
      </c>
      <c r="D65" s="317">
        <v>63.3</v>
      </c>
      <c r="E65" s="317">
        <v>67</v>
      </c>
      <c r="F65" s="352">
        <v>53.5</v>
      </c>
      <c r="G65" s="318">
        <v>52.3</v>
      </c>
      <c r="H65" s="317">
        <v>164</v>
      </c>
      <c r="I65" s="317">
        <v>175.6</v>
      </c>
      <c r="J65" s="317">
        <v>249</v>
      </c>
      <c r="K65" s="317">
        <v>293.10000000000002</v>
      </c>
      <c r="L65" s="352">
        <v>290</v>
      </c>
      <c r="M65" s="318">
        <v>298.7</v>
      </c>
      <c r="N65" s="88"/>
    </row>
    <row r="66" spans="1:14" ht="12.75" customHeight="1" x14ac:dyDescent="0.2">
      <c r="A66" s="100" t="s">
        <v>124</v>
      </c>
      <c r="B66" s="317">
        <v>28.9</v>
      </c>
      <c r="C66" s="317">
        <v>29.4</v>
      </c>
      <c r="D66" s="317">
        <v>29.3</v>
      </c>
      <c r="E66" s="317">
        <v>52.2</v>
      </c>
      <c r="F66" s="352">
        <v>50</v>
      </c>
      <c r="G66" s="318">
        <v>50.4</v>
      </c>
      <c r="H66" s="317">
        <v>148.9</v>
      </c>
      <c r="I66" s="317">
        <v>161.30000000000001</v>
      </c>
      <c r="J66" s="317">
        <v>193.9</v>
      </c>
      <c r="K66" s="317">
        <v>229.4</v>
      </c>
      <c r="L66" s="352">
        <v>225.9</v>
      </c>
      <c r="M66" s="318">
        <v>297.39999999999998</v>
      </c>
      <c r="N66" s="88"/>
    </row>
    <row r="67" spans="1:14" ht="12.75" customHeight="1" x14ac:dyDescent="0.2">
      <c r="A67" s="99" t="s">
        <v>210</v>
      </c>
      <c r="B67" s="317"/>
      <c r="C67" s="317"/>
      <c r="D67" s="317"/>
      <c r="E67" s="317"/>
      <c r="F67" s="352"/>
      <c r="G67" s="318"/>
      <c r="H67" s="317"/>
      <c r="I67" s="317"/>
      <c r="J67" s="317"/>
      <c r="K67" s="317"/>
      <c r="L67" s="352"/>
      <c r="M67" s="318"/>
      <c r="N67" s="88"/>
    </row>
    <row r="68" spans="1:14" ht="12.75" customHeight="1" x14ac:dyDescent="0.2">
      <c r="A68" s="100" t="s">
        <v>101</v>
      </c>
      <c r="B68" s="317">
        <v>339.8</v>
      </c>
      <c r="C68" s="317">
        <v>362.6</v>
      </c>
      <c r="D68" s="317">
        <v>388.7</v>
      </c>
      <c r="E68" s="317">
        <v>388.6</v>
      </c>
      <c r="F68" s="352">
        <v>373.1</v>
      </c>
      <c r="G68" s="318">
        <v>371.8</v>
      </c>
      <c r="H68" s="317">
        <v>404.1</v>
      </c>
      <c r="I68" s="317">
        <v>425.3</v>
      </c>
      <c r="J68" s="317">
        <v>526.70000000000005</v>
      </c>
      <c r="K68" s="317">
        <v>535.4</v>
      </c>
      <c r="L68" s="352">
        <v>520.9</v>
      </c>
      <c r="M68" s="318">
        <v>511.9</v>
      </c>
      <c r="N68" s="88"/>
    </row>
    <row r="69" spans="1:14" ht="12.75" customHeight="1" x14ac:dyDescent="0.2">
      <c r="A69" s="100" t="s">
        <v>24</v>
      </c>
      <c r="B69" s="317">
        <v>308.2</v>
      </c>
      <c r="C69" s="317">
        <v>330.9</v>
      </c>
      <c r="D69" s="317">
        <v>339.2</v>
      </c>
      <c r="E69" s="317">
        <v>358.1</v>
      </c>
      <c r="F69" s="352">
        <v>357.4</v>
      </c>
      <c r="G69" s="318">
        <v>358.4</v>
      </c>
      <c r="H69" s="317">
        <v>393.4</v>
      </c>
      <c r="I69" s="317">
        <v>413.6</v>
      </c>
      <c r="J69" s="317">
        <v>446.8</v>
      </c>
      <c r="K69" s="317">
        <v>483.1</v>
      </c>
      <c r="L69" s="352">
        <v>469.3</v>
      </c>
      <c r="M69" s="318">
        <v>468.2</v>
      </c>
      <c r="N69" s="88"/>
    </row>
    <row r="70" spans="1:14" ht="12.75" customHeight="1" x14ac:dyDescent="0.2">
      <c r="A70" s="99" t="s">
        <v>211</v>
      </c>
      <c r="B70" s="317"/>
      <c r="C70" s="317"/>
      <c r="D70" s="317"/>
      <c r="E70" s="317"/>
      <c r="F70" s="352"/>
      <c r="G70" s="318"/>
      <c r="H70" s="317"/>
      <c r="I70" s="317"/>
      <c r="J70" s="317"/>
      <c r="K70" s="317"/>
      <c r="L70" s="352"/>
      <c r="M70" s="318"/>
      <c r="N70" s="88"/>
    </row>
    <row r="71" spans="1:14" ht="12.75" customHeight="1" x14ac:dyDescent="0.2">
      <c r="A71" s="100" t="s">
        <v>102</v>
      </c>
      <c r="B71" s="317">
        <v>333.1</v>
      </c>
      <c r="C71" s="317">
        <v>350.6</v>
      </c>
      <c r="D71" s="317">
        <v>376</v>
      </c>
      <c r="E71" s="317">
        <v>373.9</v>
      </c>
      <c r="F71" s="352">
        <v>359.7</v>
      </c>
      <c r="G71" s="318">
        <v>358.7</v>
      </c>
      <c r="H71" s="317">
        <v>404.1</v>
      </c>
      <c r="I71" s="317">
        <v>425.3</v>
      </c>
      <c r="J71" s="317">
        <v>526.70000000000005</v>
      </c>
      <c r="K71" s="317">
        <v>535.4</v>
      </c>
      <c r="L71" s="352">
        <v>520.9</v>
      </c>
      <c r="M71" s="318">
        <v>511.9</v>
      </c>
      <c r="N71" s="88"/>
    </row>
    <row r="72" spans="1:14" ht="12.75" customHeight="1" x14ac:dyDescent="0.2">
      <c r="A72" s="100" t="s">
        <v>103</v>
      </c>
      <c r="B72" s="317">
        <v>295.89999999999998</v>
      </c>
      <c r="C72" s="317">
        <v>326.5</v>
      </c>
      <c r="D72" s="317">
        <v>334.8</v>
      </c>
      <c r="E72" s="317">
        <v>352.7</v>
      </c>
      <c r="F72" s="352">
        <v>352.3</v>
      </c>
      <c r="G72" s="318">
        <v>353.8</v>
      </c>
      <c r="H72" s="317">
        <v>393.4</v>
      </c>
      <c r="I72" s="317">
        <v>413.6</v>
      </c>
      <c r="J72" s="317">
        <v>446.8</v>
      </c>
      <c r="K72" s="317">
        <v>483.1</v>
      </c>
      <c r="L72" s="352">
        <v>469.3</v>
      </c>
      <c r="M72" s="318">
        <v>468.2</v>
      </c>
      <c r="N72" s="88"/>
    </row>
    <row r="73" spans="1:14" ht="12.75" customHeight="1" x14ac:dyDescent="0.2">
      <c r="A73" s="99" t="s">
        <v>104</v>
      </c>
      <c r="B73" s="328"/>
      <c r="C73" s="328"/>
      <c r="D73" s="328"/>
      <c r="E73" s="328"/>
      <c r="F73" s="289"/>
      <c r="G73" s="252"/>
      <c r="H73" s="328"/>
      <c r="I73" s="328"/>
      <c r="J73" s="328"/>
      <c r="K73" s="328"/>
      <c r="L73" s="289"/>
      <c r="M73" s="252"/>
      <c r="N73" s="88"/>
    </row>
    <row r="74" spans="1:14" ht="12.75" customHeight="1" x14ac:dyDescent="0.2">
      <c r="A74" s="101" t="s">
        <v>132</v>
      </c>
      <c r="B74" s="111" t="s">
        <v>192</v>
      </c>
      <c r="C74" s="111" t="s">
        <v>192</v>
      </c>
      <c r="D74" s="111" t="s">
        <v>192</v>
      </c>
      <c r="E74" s="111" t="s">
        <v>192</v>
      </c>
      <c r="F74" s="111" t="s">
        <v>192</v>
      </c>
      <c r="G74" s="348" t="s">
        <v>192</v>
      </c>
      <c r="H74" s="111">
        <v>227</v>
      </c>
      <c r="I74" s="111">
        <v>225.4</v>
      </c>
      <c r="J74" s="111">
        <v>255.1</v>
      </c>
      <c r="K74" s="111">
        <v>254.2</v>
      </c>
      <c r="L74" s="111">
        <v>223</v>
      </c>
      <c r="M74" s="348">
        <v>262.5</v>
      </c>
      <c r="N74" s="88"/>
    </row>
    <row r="75" spans="1:14" ht="12.75" customHeight="1" x14ac:dyDescent="0.2">
      <c r="A75" s="185"/>
      <c r="B75" s="141"/>
      <c r="C75" s="141"/>
      <c r="D75" s="141"/>
      <c r="E75" s="141"/>
      <c r="F75" s="141"/>
      <c r="G75" s="141"/>
      <c r="H75" s="133"/>
      <c r="I75" s="133"/>
      <c r="J75" s="141"/>
      <c r="K75" s="133"/>
      <c r="L75" s="133"/>
      <c r="M75" s="133"/>
      <c r="N75" s="88"/>
    </row>
    <row r="76" spans="1:14" ht="12.75" customHeight="1" x14ac:dyDescent="0.25">
      <c r="A76" s="88"/>
      <c r="B76" s="88"/>
      <c r="C76" s="88"/>
      <c r="D76" s="88"/>
      <c r="E76" s="88"/>
      <c r="F76" s="88"/>
      <c r="G76" s="88"/>
      <c r="H76" s="88"/>
      <c r="I76" s="88"/>
      <c r="J76" s="102"/>
      <c r="K76" s="88"/>
      <c r="L76" s="88"/>
      <c r="M76" s="88"/>
      <c r="N76" s="88"/>
    </row>
    <row r="77" spans="1:14" ht="12.75" customHeight="1" x14ac:dyDescent="0.25">
      <c r="A77" s="95" t="s">
        <v>276</v>
      </c>
      <c r="B77" s="128"/>
      <c r="C77" s="128"/>
      <c r="D77" s="128"/>
      <c r="E77" s="128"/>
      <c r="F77" s="128"/>
      <c r="G77" s="128"/>
      <c r="H77" s="88"/>
      <c r="I77" s="88"/>
      <c r="J77" s="102"/>
      <c r="K77" s="88"/>
      <c r="L77" s="88"/>
      <c r="M77" s="88"/>
      <c r="N77" s="88"/>
    </row>
    <row r="78" spans="1:14" ht="12.75" customHeight="1" x14ac:dyDescent="0.2">
      <c r="A78" s="108"/>
      <c r="B78" s="577" t="s">
        <v>105</v>
      </c>
      <c r="C78" s="577"/>
      <c r="D78" s="577"/>
      <c r="E78" s="577"/>
      <c r="F78" s="577"/>
      <c r="G78" s="577"/>
      <c r="H78" s="577"/>
      <c r="I78" s="577"/>
      <c r="J78" s="577"/>
      <c r="K78" s="577"/>
      <c r="L78" s="577"/>
      <c r="M78" s="578"/>
      <c r="N78" s="88"/>
    </row>
    <row r="79" spans="1:14" ht="12.75" customHeight="1" x14ac:dyDescent="0.2">
      <c r="A79" s="98"/>
      <c r="B79" s="129">
        <v>2007</v>
      </c>
      <c r="C79" s="129">
        <v>2008</v>
      </c>
      <c r="D79" s="129">
        <v>2009</v>
      </c>
      <c r="E79" s="129">
        <v>2010</v>
      </c>
      <c r="F79" s="129">
        <v>2011</v>
      </c>
      <c r="G79" s="129">
        <v>2012</v>
      </c>
      <c r="H79" s="129">
        <v>2013</v>
      </c>
      <c r="I79" s="129">
        <v>2014</v>
      </c>
      <c r="J79" s="129">
        <v>2015</v>
      </c>
      <c r="K79" s="129">
        <v>2016</v>
      </c>
      <c r="L79" s="353">
        <v>2017</v>
      </c>
      <c r="M79" s="314">
        <v>2018</v>
      </c>
      <c r="N79" s="88"/>
    </row>
    <row r="80" spans="1:14" ht="12.75" customHeight="1" x14ac:dyDescent="0.2">
      <c r="A80" s="99" t="s">
        <v>218</v>
      </c>
      <c r="B80" s="257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315"/>
      <c r="N80" s="88"/>
    </row>
    <row r="81" spans="1:14" ht="12.75" customHeight="1" x14ac:dyDescent="0.2">
      <c r="A81" s="100" t="s">
        <v>124</v>
      </c>
      <c r="B81" s="352" t="s">
        <v>192</v>
      </c>
      <c r="C81" s="352" t="s">
        <v>192</v>
      </c>
      <c r="D81" s="352" t="s">
        <v>192</v>
      </c>
      <c r="E81" s="352" t="s">
        <v>192</v>
      </c>
      <c r="F81" s="352" t="s">
        <v>192</v>
      </c>
      <c r="G81" s="352" t="s">
        <v>192</v>
      </c>
      <c r="H81" s="352" t="s">
        <v>192</v>
      </c>
      <c r="I81" s="352" t="s">
        <v>192</v>
      </c>
      <c r="J81" s="352" t="s">
        <v>192</v>
      </c>
      <c r="K81" s="354">
        <v>21.3</v>
      </c>
      <c r="L81" s="354">
        <v>23.2</v>
      </c>
      <c r="M81" s="356">
        <v>21.5</v>
      </c>
      <c r="N81" s="88"/>
    </row>
    <row r="82" spans="1:14" ht="12.75" customHeight="1" x14ac:dyDescent="0.2">
      <c r="A82" s="100" t="s">
        <v>103</v>
      </c>
      <c r="B82" s="352" t="s">
        <v>192</v>
      </c>
      <c r="C82" s="352" t="s">
        <v>192</v>
      </c>
      <c r="D82" s="352" t="s">
        <v>192</v>
      </c>
      <c r="E82" s="352" t="s">
        <v>192</v>
      </c>
      <c r="F82" s="352" t="s">
        <v>192</v>
      </c>
      <c r="G82" s="352" t="s">
        <v>192</v>
      </c>
      <c r="H82" s="352" t="s">
        <v>192</v>
      </c>
      <c r="I82" s="352" t="s">
        <v>192</v>
      </c>
      <c r="J82" s="352" t="s">
        <v>192</v>
      </c>
      <c r="K82" s="354">
        <v>21.7</v>
      </c>
      <c r="L82" s="354">
        <v>23.6</v>
      </c>
      <c r="M82" s="356">
        <v>21.9</v>
      </c>
      <c r="N82" s="88"/>
    </row>
    <row r="83" spans="1:14" ht="12.75" customHeight="1" x14ac:dyDescent="0.2">
      <c r="A83" s="99" t="s">
        <v>25</v>
      </c>
      <c r="B83" s="354"/>
      <c r="C83" s="354"/>
      <c r="D83" s="354"/>
      <c r="E83" s="354"/>
      <c r="F83" s="354"/>
      <c r="G83" s="354"/>
      <c r="H83" s="354"/>
      <c r="I83" s="354"/>
      <c r="J83" s="354"/>
      <c r="K83" s="354"/>
      <c r="L83" s="354"/>
      <c r="M83" s="356"/>
      <c r="N83" s="88"/>
    </row>
    <row r="84" spans="1:14" ht="12.75" customHeight="1" x14ac:dyDescent="0.2">
      <c r="A84" s="100" t="s">
        <v>123</v>
      </c>
      <c r="B84" s="355">
        <v>80</v>
      </c>
      <c r="C84" s="355">
        <v>80.8</v>
      </c>
      <c r="D84" s="355">
        <v>59.9</v>
      </c>
      <c r="E84" s="355">
        <v>63</v>
      </c>
      <c r="F84" s="355">
        <v>61.1</v>
      </c>
      <c r="G84" s="355">
        <v>60.8</v>
      </c>
      <c r="H84" s="355">
        <v>61.5</v>
      </c>
      <c r="I84" s="355">
        <v>64.3</v>
      </c>
      <c r="J84" s="355">
        <v>54.2</v>
      </c>
      <c r="K84" s="355">
        <v>55.1</v>
      </c>
      <c r="L84" s="355">
        <v>57</v>
      </c>
      <c r="M84" s="358">
        <v>65.2</v>
      </c>
      <c r="N84" s="88"/>
    </row>
    <row r="85" spans="1:14" ht="12.75" customHeight="1" x14ac:dyDescent="0.2">
      <c r="A85" s="100" t="s">
        <v>102</v>
      </c>
      <c r="B85" s="355">
        <v>85.1</v>
      </c>
      <c r="C85" s="355">
        <v>84.6</v>
      </c>
      <c r="D85" s="355">
        <v>62.8</v>
      </c>
      <c r="E85" s="355">
        <v>66</v>
      </c>
      <c r="F85" s="355">
        <v>64.400000000000006</v>
      </c>
      <c r="G85" s="355">
        <v>81.599999999999994</v>
      </c>
      <c r="H85" s="355">
        <v>83.4</v>
      </c>
      <c r="I85" s="355">
        <v>86.5</v>
      </c>
      <c r="J85" s="355">
        <v>77.7</v>
      </c>
      <c r="K85" s="355">
        <v>70.2</v>
      </c>
      <c r="L85" s="355">
        <v>73.900000000000006</v>
      </c>
      <c r="M85" s="358">
        <v>82.9</v>
      </c>
      <c r="N85" s="88"/>
    </row>
    <row r="86" spans="1:14" ht="12.75" customHeight="1" x14ac:dyDescent="0.2">
      <c r="A86" s="100" t="s">
        <v>124</v>
      </c>
      <c r="B86" s="355">
        <v>12.6</v>
      </c>
      <c r="C86" s="355">
        <v>10.4</v>
      </c>
      <c r="D86" s="355">
        <v>16</v>
      </c>
      <c r="E86" s="355">
        <v>17.2</v>
      </c>
      <c r="F86" s="355">
        <v>18.5</v>
      </c>
      <c r="G86" s="355">
        <v>18.600000000000001</v>
      </c>
      <c r="H86" s="355">
        <v>20.2</v>
      </c>
      <c r="I86" s="355">
        <v>20.6</v>
      </c>
      <c r="J86" s="355">
        <v>20.8</v>
      </c>
      <c r="K86" s="355">
        <v>51.4</v>
      </c>
      <c r="L86" s="355">
        <v>51.7</v>
      </c>
      <c r="M86" s="358">
        <v>55</v>
      </c>
      <c r="N86" s="88"/>
    </row>
    <row r="87" spans="1:14" ht="12.75" customHeight="1" x14ac:dyDescent="0.2">
      <c r="A87" s="100" t="s">
        <v>103</v>
      </c>
      <c r="B87" s="355">
        <v>12.6</v>
      </c>
      <c r="C87" s="355">
        <v>10.4</v>
      </c>
      <c r="D87" s="355">
        <v>16</v>
      </c>
      <c r="E87" s="355">
        <v>17.2</v>
      </c>
      <c r="F87" s="355">
        <v>18.5</v>
      </c>
      <c r="G87" s="355">
        <v>18.600000000000001</v>
      </c>
      <c r="H87" s="355">
        <v>20.2</v>
      </c>
      <c r="I87" s="355">
        <v>20.6</v>
      </c>
      <c r="J87" s="355">
        <v>20.8</v>
      </c>
      <c r="K87" s="355">
        <v>56.8</v>
      </c>
      <c r="L87" s="355">
        <v>58.3</v>
      </c>
      <c r="M87" s="358">
        <v>62.5</v>
      </c>
      <c r="N87" s="88"/>
    </row>
    <row r="88" spans="1:14" ht="12.75" customHeight="1" x14ac:dyDescent="0.2">
      <c r="A88" s="99" t="s">
        <v>106</v>
      </c>
      <c r="B88" s="355"/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8"/>
      <c r="N88" s="88"/>
    </row>
    <row r="89" spans="1:14" ht="12.75" customHeight="1" x14ac:dyDescent="0.2">
      <c r="A89" s="100" t="s">
        <v>123</v>
      </c>
      <c r="B89" s="355">
        <v>92.9</v>
      </c>
      <c r="C89" s="355">
        <v>90.6</v>
      </c>
      <c r="D89" s="355">
        <v>70.2</v>
      </c>
      <c r="E89" s="355">
        <v>71.599999999999994</v>
      </c>
      <c r="F89" s="355">
        <v>70.5</v>
      </c>
      <c r="G89" s="355">
        <v>70.2</v>
      </c>
      <c r="H89" s="355">
        <v>69</v>
      </c>
      <c r="I89" s="355">
        <v>71</v>
      </c>
      <c r="J89" s="355">
        <v>71.3</v>
      </c>
      <c r="K89" s="355">
        <v>77.099999999999994</v>
      </c>
      <c r="L89" s="355">
        <v>75.3</v>
      </c>
      <c r="M89" s="358">
        <v>77.599999999999994</v>
      </c>
      <c r="N89" s="88"/>
    </row>
    <row r="90" spans="1:14" ht="12.75" customHeight="1" x14ac:dyDescent="0.2">
      <c r="A90" s="100" t="s">
        <v>102</v>
      </c>
      <c r="B90" s="355">
        <v>98</v>
      </c>
      <c r="C90" s="355">
        <v>96.4</v>
      </c>
      <c r="D90" s="355">
        <v>96.7</v>
      </c>
      <c r="E90" s="355">
        <v>93.2</v>
      </c>
      <c r="F90" s="355">
        <v>92.2</v>
      </c>
      <c r="G90" s="355">
        <v>91.4</v>
      </c>
      <c r="H90" s="355">
        <v>90.4</v>
      </c>
      <c r="I90" s="355">
        <v>97</v>
      </c>
      <c r="J90" s="355">
        <v>97.9</v>
      </c>
      <c r="K90" s="355">
        <v>93.2</v>
      </c>
      <c r="L90" s="355">
        <v>93.1</v>
      </c>
      <c r="M90" s="358">
        <v>95.4</v>
      </c>
      <c r="N90" s="88"/>
    </row>
    <row r="91" spans="1:14" ht="12.75" customHeight="1" x14ac:dyDescent="0.2">
      <c r="A91" s="100" t="s">
        <v>124</v>
      </c>
      <c r="B91" s="355">
        <v>92.3</v>
      </c>
      <c r="C91" s="355">
        <v>90.2</v>
      </c>
      <c r="D91" s="355">
        <v>69.599999999999994</v>
      </c>
      <c r="E91" s="355">
        <v>71.099999999999994</v>
      </c>
      <c r="F91" s="355">
        <v>70.5</v>
      </c>
      <c r="G91" s="355">
        <v>70.2</v>
      </c>
      <c r="H91" s="355">
        <v>68.900000000000006</v>
      </c>
      <c r="I91" s="355">
        <v>71</v>
      </c>
      <c r="J91" s="355">
        <v>71.3</v>
      </c>
      <c r="K91" s="355">
        <v>71.099999999999994</v>
      </c>
      <c r="L91" s="355">
        <v>70</v>
      </c>
      <c r="M91" s="358">
        <v>70.400000000000006</v>
      </c>
      <c r="N91" s="88"/>
    </row>
    <row r="92" spans="1:14" ht="12.75" customHeight="1" x14ac:dyDescent="0.2">
      <c r="A92" s="101" t="s">
        <v>103</v>
      </c>
      <c r="B92" s="357">
        <v>95.2</v>
      </c>
      <c r="C92" s="357">
        <v>94.5</v>
      </c>
      <c r="D92" s="357">
        <v>74.2</v>
      </c>
      <c r="E92" s="357">
        <v>73.900000000000006</v>
      </c>
      <c r="F92" s="357">
        <v>73.3</v>
      </c>
      <c r="G92" s="357">
        <v>90.4</v>
      </c>
      <c r="H92" s="357">
        <v>89.094999999999999</v>
      </c>
      <c r="I92" s="357">
        <v>95.8</v>
      </c>
      <c r="J92" s="357">
        <v>96.8</v>
      </c>
      <c r="K92" s="357">
        <v>95.9</v>
      </c>
      <c r="L92" s="357">
        <v>95.5</v>
      </c>
      <c r="M92" s="359">
        <v>96</v>
      </c>
      <c r="N92" s="88"/>
    </row>
    <row r="93" spans="1:14" x14ac:dyDescent="0.2">
      <c r="A93" s="88"/>
      <c r="B93" s="88"/>
      <c r="C93" s="88"/>
      <c r="D93" s="88"/>
      <c r="E93" s="88"/>
      <c r="F93" s="88"/>
      <c r="G93" s="88"/>
      <c r="H93" s="88"/>
      <c r="M93" s="88"/>
      <c r="N93" s="88"/>
    </row>
    <row r="94" spans="1:14" x14ac:dyDescent="0.2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8"/>
      <c r="L94" s="88"/>
      <c r="M94" s="88"/>
      <c r="N94" s="88"/>
    </row>
    <row r="95" spans="1:14" x14ac:dyDescent="0.2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8"/>
      <c r="L95" s="88"/>
      <c r="M95" s="88"/>
      <c r="N95" s="88"/>
    </row>
    <row r="96" spans="1:14" x14ac:dyDescent="0.2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8"/>
      <c r="L96" s="88"/>
      <c r="M96" s="88"/>
      <c r="N96" s="88"/>
    </row>
    <row r="97" spans="1:14" x14ac:dyDescent="0.2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8"/>
      <c r="L97" s="88"/>
      <c r="M97" s="88"/>
      <c r="N97" s="88"/>
    </row>
    <row r="98" spans="1:14" x14ac:dyDescent="0.2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8"/>
      <c r="L98" s="88"/>
      <c r="M98" s="88"/>
      <c r="N98" s="88"/>
    </row>
    <row r="99" spans="1:14" x14ac:dyDescent="0.2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8"/>
      <c r="L99" s="88"/>
      <c r="M99" s="88"/>
      <c r="N99" s="88"/>
    </row>
    <row r="100" spans="1:14" x14ac:dyDescent="0.2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8"/>
      <c r="L100" s="88"/>
      <c r="M100" s="88"/>
      <c r="N100" s="88"/>
    </row>
    <row r="101" spans="1:14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8"/>
      <c r="L101" s="88"/>
      <c r="M101" s="88"/>
      <c r="N101" s="88"/>
    </row>
    <row r="102" spans="1:14" x14ac:dyDescent="0.2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8"/>
      <c r="L102" s="88"/>
      <c r="M102" s="88"/>
      <c r="N102" s="88"/>
    </row>
  </sheetData>
  <mergeCells count="5">
    <mergeCell ref="B4:G4"/>
    <mergeCell ref="H4:M4"/>
    <mergeCell ref="B57:G57"/>
    <mergeCell ref="H57:M57"/>
    <mergeCell ref="B78:M78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9"/>
  <sheetViews>
    <sheetView workbookViewId="0"/>
  </sheetViews>
  <sheetFormatPr baseColWidth="10" defaultColWidth="9.140625" defaultRowHeight="12.75" x14ac:dyDescent="0.2"/>
  <cols>
    <col min="1" max="1" width="30.140625" customWidth="1"/>
    <col min="2" max="4" width="10.85546875" customWidth="1"/>
    <col min="5" max="5" width="10.85546875" style="139" customWidth="1"/>
    <col min="6" max="7" width="10.85546875" customWidth="1"/>
    <col min="8" max="8" width="10.85546875" style="139" customWidth="1"/>
    <col min="9" max="9" width="10.85546875" customWidth="1"/>
    <col min="18" max="18" width="9.140625" customWidth="1"/>
  </cols>
  <sheetData>
    <row r="2" spans="1:13" x14ac:dyDescent="0.2">
      <c r="A2" s="194"/>
      <c r="B2" s="194"/>
      <c r="C2" s="194"/>
      <c r="D2" s="194"/>
      <c r="E2" s="194"/>
      <c r="F2" s="194"/>
      <c r="G2" s="194"/>
      <c r="H2" s="194"/>
      <c r="I2" s="194"/>
      <c r="J2" s="194"/>
    </row>
    <row r="3" spans="1:13" x14ac:dyDescent="0.2">
      <c r="A3" s="161" t="s">
        <v>277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3" x14ac:dyDescent="0.2">
      <c r="A4" s="582"/>
      <c r="B4" s="579" t="s">
        <v>245</v>
      </c>
      <c r="C4" s="580"/>
      <c r="D4" s="580"/>
      <c r="E4" s="581"/>
      <c r="F4" s="579" t="s">
        <v>239</v>
      </c>
      <c r="G4" s="580"/>
      <c r="H4" s="580"/>
      <c r="I4" s="581"/>
      <c r="J4" s="194"/>
    </row>
    <row r="5" spans="1:13" s="139" customFormat="1" x14ac:dyDescent="0.2">
      <c r="A5" s="583"/>
      <c r="B5" s="579" t="s">
        <v>273</v>
      </c>
      <c r="C5" s="580"/>
      <c r="D5" s="580" t="s">
        <v>274</v>
      </c>
      <c r="E5" s="581"/>
      <c r="F5" s="579" t="s">
        <v>273</v>
      </c>
      <c r="G5" s="580"/>
      <c r="H5" s="580" t="s">
        <v>274</v>
      </c>
      <c r="I5" s="581"/>
      <c r="J5" s="194"/>
    </row>
    <row r="6" spans="1:13" x14ac:dyDescent="0.2">
      <c r="A6" s="584"/>
      <c r="B6" s="306">
        <v>2017</v>
      </c>
      <c r="C6" s="307">
        <v>2018</v>
      </c>
      <c r="D6" s="306">
        <v>2017</v>
      </c>
      <c r="E6" s="307">
        <v>2018</v>
      </c>
      <c r="F6" s="306">
        <v>2017</v>
      </c>
      <c r="G6" s="307">
        <v>2018</v>
      </c>
      <c r="H6" s="306">
        <v>2017</v>
      </c>
      <c r="I6" s="307">
        <v>2018</v>
      </c>
      <c r="J6" s="194"/>
    </row>
    <row r="7" spans="1:13" x14ac:dyDescent="0.2">
      <c r="A7" s="337" t="s">
        <v>155</v>
      </c>
      <c r="B7" s="338">
        <v>28.1</v>
      </c>
      <c r="C7" s="535">
        <v>28.557259999999999</v>
      </c>
      <c r="D7" s="338">
        <v>6.1</v>
      </c>
      <c r="E7" s="535">
        <v>6.5572619999999997</v>
      </c>
      <c r="F7" s="338">
        <v>5.5</v>
      </c>
      <c r="G7" s="535">
        <v>5.8288399999999996</v>
      </c>
      <c r="H7" s="338">
        <v>1.6</v>
      </c>
      <c r="I7" s="535">
        <v>1.9566239999999999</v>
      </c>
      <c r="J7" s="194"/>
    </row>
    <row r="8" spans="1:13" x14ac:dyDescent="0.2">
      <c r="A8" s="308" t="s">
        <v>156</v>
      </c>
      <c r="B8" s="311">
        <v>0.6</v>
      </c>
      <c r="C8" s="564">
        <v>1.0572619999999999</v>
      </c>
      <c r="D8" s="311">
        <v>0.6</v>
      </c>
      <c r="E8" s="564">
        <v>1.0572619999999999</v>
      </c>
      <c r="F8" s="311">
        <v>0.7</v>
      </c>
      <c r="G8" s="564">
        <v>0.98857010000000001</v>
      </c>
      <c r="H8" s="311">
        <v>0.7</v>
      </c>
      <c r="I8" s="564">
        <v>0.98857010000000001</v>
      </c>
      <c r="J8" s="194"/>
    </row>
    <row r="9" spans="1:13" x14ac:dyDescent="0.2">
      <c r="A9" s="308" t="s">
        <v>190</v>
      </c>
      <c r="B9" s="311">
        <v>27.5</v>
      </c>
      <c r="C9" s="564">
        <v>27.5</v>
      </c>
      <c r="D9" s="311">
        <v>5.5</v>
      </c>
      <c r="E9" s="564">
        <v>5.5</v>
      </c>
      <c r="F9" s="311">
        <v>4.8</v>
      </c>
      <c r="G9" s="564">
        <v>4.8402700000000003</v>
      </c>
      <c r="H9" s="311">
        <v>1</v>
      </c>
      <c r="I9" s="564">
        <v>0.96805390000000002</v>
      </c>
      <c r="J9" s="194"/>
    </row>
    <row r="10" spans="1:13" x14ac:dyDescent="0.2">
      <c r="A10" s="344"/>
      <c r="B10" s="339"/>
      <c r="C10" s="562"/>
      <c r="D10" s="339"/>
      <c r="E10" s="562"/>
      <c r="F10" s="339"/>
      <c r="G10" s="562"/>
      <c r="H10" s="339"/>
      <c r="I10" s="562"/>
      <c r="J10" s="194"/>
    </row>
    <row r="11" spans="1:13" ht="12.75" customHeight="1" x14ac:dyDescent="0.2">
      <c r="A11" s="340" t="s">
        <v>216</v>
      </c>
      <c r="B11" s="339">
        <v>11</v>
      </c>
      <c r="C11" s="562">
        <v>12.07131</v>
      </c>
      <c r="D11" s="339">
        <v>9.1</v>
      </c>
      <c r="E11" s="562">
        <v>10.215909999999999</v>
      </c>
      <c r="F11" s="339">
        <v>6.2</v>
      </c>
      <c r="G11" s="562">
        <v>5.7174870000000002</v>
      </c>
      <c r="H11" s="339">
        <v>4.5999999999999996</v>
      </c>
      <c r="I11" s="562">
        <v>4.2463600000000001</v>
      </c>
      <c r="J11" s="194"/>
    </row>
    <row r="12" spans="1:13" x14ac:dyDescent="0.2">
      <c r="A12" s="308" t="s">
        <v>156</v>
      </c>
      <c r="B12" s="311">
        <v>3.8</v>
      </c>
      <c r="C12" s="564">
        <v>4.991644</v>
      </c>
      <c r="D12" s="311">
        <v>3.8</v>
      </c>
      <c r="E12" s="564">
        <v>4.991644</v>
      </c>
      <c r="F12" s="311">
        <v>1.9</v>
      </c>
      <c r="G12" s="564">
        <v>2.742321</v>
      </c>
      <c r="H12" s="311">
        <v>1.9</v>
      </c>
      <c r="I12" s="564">
        <v>2.742321</v>
      </c>
      <c r="J12" s="194"/>
    </row>
    <row r="13" spans="1:13" x14ac:dyDescent="0.2">
      <c r="A13" s="308" t="s">
        <v>190</v>
      </c>
      <c r="B13" s="311">
        <v>7.2</v>
      </c>
      <c r="C13" s="564">
        <v>7.0796700000000001</v>
      </c>
      <c r="D13" s="311">
        <v>5.3</v>
      </c>
      <c r="E13" s="564">
        <v>5.2242670000000002</v>
      </c>
      <c r="F13" s="311">
        <v>4.3</v>
      </c>
      <c r="G13" s="564">
        <v>2.9751660000000002</v>
      </c>
      <c r="H13" s="311">
        <v>2.7</v>
      </c>
      <c r="I13" s="564">
        <v>1.5040389999999999</v>
      </c>
      <c r="J13" s="194"/>
    </row>
    <row r="14" spans="1:13" x14ac:dyDescent="0.2">
      <c r="A14" s="344"/>
      <c r="B14" s="339"/>
      <c r="C14" s="562"/>
      <c r="D14" s="339"/>
      <c r="E14" s="562"/>
      <c r="F14" s="339"/>
      <c r="G14" s="562"/>
      <c r="H14" s="339"/>
      <c r="I14" s="562"/>
      <c r="J14" s="194"/>
    </row>
    <row r="15" spans="1:13" x14ac:dyDescent="0.2">
      <c r="A15" s="345" t="s">
        <v>154</v>
      </c>
      <c r="B15" s="339">
        <v>22.4</v>
      </c>
      <c r="C15" s="562">
        <v>23.06195</v>
      </c>
      <c r="D15" s="339">
        <v>7.1</v>
      </c>
      <c r="E15" s="562">
        <v>7.7768119999999996</v>
      </c>
      <c r="F15" s="339">
        <v>5.9</v>
      </c>
      <c r="G15" s="562">
        <v>5.7782249999999999</v>
      </c>
      <c r="H15" s="339">
        <v>3</v>
      </c>
      <c r="I15" s="562">
        <v>2.9974129999999999</v>
      </c>
      <c r="J15" s="194"/>
      <c r="M15" t="s">
        <v>230</v>
      </c>
    </row>
    <row r="16" spans="1:13" x14ac:dyDescent="0.2">
      <c r="A16" s="308" t="s">
        <v>156</v>
      </c>
      <c r="B16" s="311">
        <v>1.6</v>
      </c>
      <c r="C16" s="564">
        <v>2.3687230000000001</v>
      </c>
      <c r="D16" s="311">
        <v>1.6</v>
      </c>
      <c r="E16" s="564">
        <v>2.3687230000000001</v>
      </c>
      <c r="F16" s="311">
        <v>1.2</v>
      </c>
      <c r="G16" s="564">
        <v>1.78573</v>
      </c>
      <c r="H16" s="311">
        <v>1.2</v>
      </c>
      <c r="I16" s="564">
        <v>1.78573</v>
      </c>
      <c r="J16" s="194"/>
    </row>
    <row r="17" spans="1:10" x14ac:dyDescent="0.2">
      <c r="A17" s="312" t="s">
        <v>190</v>
      </c>
      <c r="B17" s="313">
        <v>20.7</v>
      </c>
      <c r="C17" s="565">
        <v>20.69322</v>
      </c>
      <c r="D17" s="313">
        <v>5.4</v>
      </c>
      <c r="E17" s="565">
        <v>5.4080890000000004</v>
      </c>
      <c r="F17" s="313">
        <v>4.5999999999999996</v>
      </c>
      <c r="G17" s="565">
        <v>3.992496</v>
      </c>
      <c r="H17" s="313">
        <v>1.7</v>
      </c>
      <c r="I17" s="565">
        <v>1.211684</v>
      </c>
      <c r="J17" s="194"/>
    </row>
    <row r="18" spans="1:10" x14ac:dyDescent="0.2">
      <c r="A18" s="6"/>
      <c r="B18" s="6"/>
      <c r="C18" s="6"/>
      <c r="D18" s="6"/>
      <c r="E18" s="6"/>
      <c r="F18" s="6"/>
      <c r="G18" s="6"/>
      <c r="H18" s="6"/>
      <c r="I18" s="6"/>
      <c r="J18" s="194"/>
    </row>
    <row r="19" spans="1:10" x14ac:dyDescent="0.2">
      <c r="A19" s="194"/>
      <c r="B19" s="194"/>
      <c r="C19" s="194"/>
      <c r="D19" s="194"/>
      <c r="E19" s="194"/>
      <c r="F19" s="194"/>
      <c r="G19" s="194"/>
      <c r="H19" s="194"/>
      <c r="I19" s="194"/>
      <c r="J19" s="194"/>
    </row>
    <row r="20" spans="1:10" x14ac:dyDescent="0.2">
      <c r="A20" s="161" t="s">
        <v>278</v>
      </c>
      <c r="B20" s="194"/>
      <c r="C20" s="194"/>
      <c r="D20" s="194"/>
      <c r="E20" s="194"/>
      <c r="F20" s="194"/>
      <c r="G20" s="194"/>
      <c r="H20" s="194"/>
      <c r="I20" s="194"/>
      <c r="J20" s="194"/>
    </row>
    <row r="21" spans="1:10" x14ac:dyDescent="0.2">
      <c r="A21" s="585"/>
      <c r="B21" s="579" t="s">
        <v>189</v>
      </c>
      <c r="C21" s="580"/>
      <c r="D21" s="580"/>
      <c r="E21" s="581"/>
      <c r="F21" s="579" t="s">
        <v>239</v>
      </c>
      <c r="G21" s="580"/>
      <c r="H21" s="580"/>
      <c r="I21" s="581"/>
      <c r="J21" s="194"/>
    </row>
    <row r="22" spans="1:10" s="139" customFormat="1" x14ac:dyDescent="0.2">
      <c r="A22" s="586"/>
      <c r="B22" s="579" t="s">
        <v>273</v>
      </c>
      <c r="C22" s="580"/>
      <c r="D22" s="580" t="s">
        <v>274</v>
      </c>
      <c r="E22" s="581"/>
      <c r="F22" s="579" t="s">
        <v>273</v>
      </c>
      <c r="G22" s="580"/>
      <c r="H22" s="580" t="s">
        <v>274</v>
      </c>
      <c r="I22" s="581"/>
      <c r="J22" s="194"/>
    </row>
    <row r="23" spans="1:10" x14ac:dyDescent="0.2">
      <c r="A23" s="587"/>
      <c r="B23" s="306">
        <v>2017</v>
      </c>
      <c r="C23" s="307">
        <v>2018</v>
      </c>
      <c r="D23" s="306">
        <v>2017</v>
      </c>
      <c r="E23" s="307">
        <v>2018</v>
      </c>
      <c r="F23" s="306">
        <v>2017</v>
      </c>
      <c r="G23" s="307">
        <v>2018</v>
      </c>
      <c r="H23" s="306">
        <v>2017</v>
      </c>
      <c r="I23" s="307">
        <v>2018</v>
      </c>
      <c r="J23" s="194"/>
    </row>
    <row r="24" spans="1:10" x14ac:dyDescent="0.2">
      <c r="A24" s="337" t="s">
        <v>157</v>
      </c>
      <c r="B24" s="338">
        <v>22.8</v>
      </c>
      <c r="C24" s="529">
        <v>22.395</v>
      </c>
      <c r="D24" s="338">
        <v>7.3</v>
      </c>
      <c r="E24" s="531">
        <v>6.9554169999999997</v>
      </c>
      <c r="F24" s="338">
        <v>4.4000000000000004</v>
      </c>
      <c r="G24" s="533">
        <v>3.914409</v>
      </c>
      <c r="H24" s="338">
        <v>2.5</v>
      </c>
      <c r="I24" s="535">
        <v>1.9511620000000001</v>
      </c>
      <c r="J24" s="194"/>
    </row>
    <row r="25" spans="1:10" x14ac:dyDescent="0.2">
      <c r="A25" s="308" t="s">
        <v>158</v>
      </c>
      <c r="B25" s="311">
        <v>23.035</v>
      </c>
      <c r="C25" s="528">
        <v>22.258330000000001</v>
      </c>
      <c r="D25" s="311">
        <v>7.7</v>
      </c>
      <c r="E25" s="530">
        <v>6.9416669999999998</v>
      </c>
      <c r="F25" s="311">
        <v>4.4000000000000004</v>
      </c>
      <c r="G25" s="532">
        <v>3.7007729999999999</v>
      </c>
      <c r="H25" s="311">
        <v>2.6</v>
      </c>
      <c r="I25" s="534">
        <v>1.7675730000000001</v>
      </c>
      <c r="J25" s="194"/>
    </row>
    <row r="26" spans="1:10" x14ac:dyDescent="0.2">
      <c r="A26" s="308" t="s">
        <v>159</v>
      </c>
      <c r="B26" s="311">
        <v>22.8</v>
      </c>
      <c r="C26" s="528">
        <v>22.733329999999999</v>
      </c>
      <c r="D26" s="311">
        <v>7.5</v>
      </c>
      <c r="E26" s="530">
        <v>7.4166670000000003</v>
      </c>
      <c r="F26" s="311">
        <v>4.4000000000000004</v>
      </c>
      <c r="G26" s="532">
        <v>3.8361360000000002</v>
      </c>
      <c r="H26" s="311">
        <v>2.6</v>
      </c>
      <c r="I26" s="534">
        <v>2.113918</v>
      </c>
      <c r="J26" s="194"/>
    </row>
    <row r="27" spans="1:10" x14ac:dyDescent="0.2">
      <c r="A27" s="308" t="s">
        <v>160</v>
      </c>
      <c r="B27" s="311">
        <v>22.7</v>
      </c>
      <c r="C27" s="528">
        <v>22.343330000000002</v>
      </c>
      <c r="D27" s="311">
        <v>6.8</v>
      </c>
      <c r="E27" s="530">
        <v>6.5350000000000001</v>
      </c>
      <c r="F27" s="311">
        <v>4.4000000000000004</v>
      </c>
      <c r="G27" s="532">
        <v>3.9141360000000001</v>
      </c>
      <c r="H27" s="311">
        <v>2.2999999999999998</v>
      </c>
      <c r="I27" s="534">
        <v>1.9003669999999999</v>
      </c>
      <c r="J27" s="194"/>
    </row>
    <row r="28" spans="1:10" x14ac:dyDescent="0.2">
      <c r="A28" s="308" t="s">
        <v>161</v>
      </c>
      <c r="B28" s="311">
        <v>22.7</v>
      </c>
      <c r="C28" s="528">
        <v>22.245000000000001</v>
      </c>
      <c r="D28" s="311">
        <v>7.35</v>
      </c>
      <c r="E28" s="530">
        <v>6.9283330000000003</v>
      </c>
      <c r="F28" s="311">
        <v>4.5</v>
      </c>
      <c r="G28" s="532">
        <v>4.2065910000000004</v>
      </c>
      <c r="H28" s="311">
        <v>2.6</v>
      </c>
      <c r="I28" s="534">
        <v>2.0227909999999998</v>
      </c>
      <c r="J28" s="194"/>
    </row>
    <row r="29" spans="1:10" x14ac:dyDescent="0.2">
      <c r="A29" s="341"/>
      <c r="B29" s="339"/>
      <c r="C29" s="527"/>
      <c r="D29" s="339"/>
      <c r="E29" s="527"/>
      <c r="F29" s="339"/>
      <c r="G29" s="527"/>
      <c r="H29" s="339"/>
      <c r="I29" s="527"/>
      <c r="J29" s="194"/>
    </row>
    <row r="30" spans="1:10" x14ac:dyDescent="0.2">
      <c r="A30" s="340" t="s">
        <v>188</v>
      </c>
      <c r="B30" s="339">
        <v>23.4</v>
      </c>
      <c r="C30" s="537">
        <v>23.560569999999998</v>
      </c>
      <c r="D30" s="339">
        <v>8</v>
      </c>
      <c r="E30" s="539">
        <v>8.3552029999999995</v>
      </c>
      <c r="F30" s="339">
        <v>6.4</v>
      </c>
      <c r="G30" s="541">
        <v>6.2940889999999996</v>
      </c>
      <c r="H30" s="339">
        <v>3.3</v>
      </c>
      <c r="I30" s="543">
        <v>3.1850130000000001</v>
      </c>
      <c r="J30" s="194"/>
    </row>
    <row r="31" spans="1:10" x14ac:dyDescent="0.2">
      <c r="A31" s="308" t="s">
        <v>162</v>
      </c>
      <c r="B31" s="311">
        <v>23.6</v>
      </c>
      <c r="C31" s="536">
        <v>23.61</v>
      </c>
      <c r="D31" s="311">
        <v>8.3000000000000007</v>
      </c>
      <c r="E31" s="538">
        <v>8.2933330000000005</v>
      </c>
      <c r="F31" s="311">
        <v>6</v>
      </c>
      <c r="G31" s="540">
        <v>6.2220550000000001</v>
      </c>
      <c r="H31" s="311">
        <v>3.4</v>
      </c>
      <c r="I31" s="542">
        <v>3.4150779999999998</v>
      </c>
      <c r="J31" s="194"/>
    </row>
    <row r="32" spans="1:10" x14ac:dyDescent="0.2">
      <c r="A32" s="308" t="s">
        <v>163</v>
      </c>
      <c r="B32" s="311">
        <v>22.9</v>
      </c>
      <c r="C32" s="536">
        <v>22.973330000000001</v>
      </c>
      <c r="D32" s="311">
        <v>7.5</v>
      </c>
      <c r="E32" s="538">
        <v>7.6566669999999997</v>
      </c>
      <c r="F32" s="311">
        <v>7.1</v>
      </c>
      <c r="G32" s="540">
        <v>6.4471429999999996</v>
      </c>
      <c r="H32" s="311">
        <v>3</v>
      </c>
      <c r="I32" s="542">
        <v>2.6185719999999999</v>
      </c>
      <c r="J32" s="194"/>
    </row>
    <row r="33" spans="1:10" x14ac:dyDescent="0.2">
      <c r="A33" s="308" t="s">
        <v>164</v>
      </c>
      <c r="B33" s="311">
        <v>23.3</v>
      </c>
      <c r="C33" s="536">
        <v>24.596</v>
      </c>
      <c r="D33" s="311">
        <v>8</v>
      </c>
      <c r="E33" s="538">
        <v>6.7960000000000003</v>
      </c>
      <c r="F33" s="311">
        <v>6.6</v>
      </c>
      <c r="G33" s="540">
        <v>4.7116670000000003</v>
      </c>
      <c r="H33" s="311">
        <v>3.2</v>
      </c>
      <c r="I33" s="542">
        <v>1.2450000000000001</v>
      </c>
      <c r="J33" s="194"/>
    </row>
    <row r="34" spans="1:10" x14ac:dyDescent="0.2">
      <c r="A34" s="308" t="s">
        <v>165</v>
      </c>
      <c r="B34" s="311">
        <v>23.954999999999998</v>
      </c>
      <c r="C34" s="536">
        <v>20.634</v>
      </c>
      <c r="D34" s="311">
        <v>8.6</v>
      </c>
      <c r="E34" s="538">
        <v>8.6539999999999999</v>
      </c>
      <c r="F34" s="311">
        <v>7.4</v>
      </c>
      <c r="G34" s="540">
        <v>7.878889</v>
      </c>
      <c r="H34" s="311">
        <v>4.2</v>
      </c>
      <c r="I34" s="542">
        <v>4.5025329999999997</v>
      </c>
      <c r="J34" s="194"/>
    </row>
    <row r="35" spans="1:10" x14ac:dyDescent="0.2">
      <c r="A35" s="308" t="s">
        <v>166</v>
      </c>
      <c r="B35" s="311">
        <v>22.9</v>
      </c>
      <c r="C35" s="536">
        <v>24.813330000000001</v>
      </c>
      <c r="D35" s="311">
        <v>7.5750000000000002</v>
      </c>
      <c r="E35" s="538">
        <v>9.4966670000000004</v>
      </c>
      <c r="F35" s="311">
        <v>6.0175000000000001</v>
      </c>
      <c r="G35" s="540">
        <v>6.66</v>
      </c>
      <c r="H35" s="311">
        <v>2.8612500000000001</v>
      </c>
      <c r="I35" s="542">
        <v>3.7162500000000001</v>
      </c>
      <c r="J35" s="194"/>
    </row>
    <row r="36" spans="1:10" x14ac:dyDescent="0.2">
      <c r="A36" s="308" t="s">
        <v>167</v>
      </c>
      <c r="B36" s="311">
        <v>23.5</v>
      </c>
      <c r="C36" s="536">
        <v>24.281669999999998</v>
      </c>
      <c r="D36" s="311">
        <v>8.1999999999999993</v>
      </c>
      <c r="E36" s="538">
        <v>8.9649999999999999</v>
      </c>
      <c r="F36" s="311">
        <v>5.8</v>
      </c>
      <c r="G36" s="540">
        <v>5.7378999999999998</v>
      </c>
      <c r="H36" s="311">
        <v>3</v>
      </c>
      <c r="I36" s="542">
        <v>2.8454999999999999</v>
      </c>
      <c r="J36" s="194"/>
    </row>
    <row r="37" spans="1:10" x14ac:dyDescent="0.2">
      <c r="A37" s="342"/>
      <c r="B37" s="311"/>
      <c r="C37" s="310"/>
      <c r="D37" s="311"/>
      <c r="E37" s="310"/>
      <c r="F37" s="311"/>
      <c r="G37" s="310"/>
      <c r="H37" s="311"/>
      <c r="I37" s="310"/>
      <c r="J37" s="194"/>
    </row>
    <row r="38" spans="1:10" x14ac:dyDescent="0.2">
      <c r="A38" s="340" t="s">
        <v>168</v>
      </c>
      <c r="B38" s="339">
        <v>22.7</v>
      </c>
      <c r="C38" s="545">
        <v>23.383459999999999</v>
      </c>
      <c r="D38" s="339">
        <v>7.1</v>
      </c>
      <c r="E38" s="547">
        <v>7.5694549999999996</v>
      </c>
      <c r="F38" s="339">
        <v>6.5</v>
      </c>
      <c r="G38" s="549">
        <v>6.5443730000000002</v>
      </c>
      <c r="H38" s="339">
        <v>3.1</v>
      </c>
      <c r="I38" s="551">
        <v>3.244329</v>
      </c>
      <c r="J38" s="194"/>
    </row>
    <row r="39" spans="1:10" x14ac:dyDescent="0.2">
      <c r="A39" s="308" t="s">
        <v>169</v>
      </c>
      <c r="B39" s="311">
        <v>22.9</v>
      </c>
      <c r="C39" s="544">
        <v>22.851669999999999</v>
      </c>
      <c r="D39" s="311">
        <v>6.9</v>
      </c>
      <c r="E39" s="546">
        <v>6.8266669999999996</v>
      </c>
      <c r="F39" s="311">
        <v>7.4</v>
      </c>
      <c r="G39" s="548">
        <v>7.1066669999999998</v>
      </c>
      <c r="H39" s="311">
        <v>3.4</v>
      </c>
      <c r="I39" s="550">
        <v>3.048333</v>
      </c>
      <c r="J39" s="194"/>
    </row>
    <row r="40" spans="1:10" x14ac:dyDescent="0.2">
      <c r="A40" s="308" t="s">
        <v>212</v>
      </c>
      <c r="B40" s="311">
        <v>22.3</v>
      </c>
      <c r="C40" s="544">
        <v>22.035</v>
      </c>
      <c r="D40" s="311">
        <v>7.3</v>
      </c>
      <c r="E40" s="546">
        <v>6.76</v>
      </c>
      <c r="F40" s="311">
        <v>6.5</v>
      </c>
      <c r="G40" s="548">
        <v>6.1628999999999996</v>
      </c>
      <c r="H40" s="311">
        <v>3.2</v>
      </c>
      <c r="I40" s="550">
        <v>2.9820600000000002</v>
      </c>
      <c r="J40" s="194"/>
    </row>
    <row r="41" spans="1:10" x14ac:dyDescent="0.2">
      <c r="A41" s="308" t="s">
        <v>170</v>
      </c>
      <c r="B41" s="311">
        <v>23.1</v>
      </c>
      <c r="C41" s="544">
        <v>22.704999999999998</v>
      </c>
      <c r="D41" s="311">
        <v>7.3</v>
      </c>
      <c r="E41" s="546">
        <v>6.8883330000000003</v>
      </c>
      <c r="F41" s="311">
        <v>6.8</v>
      </c>
      <c r="G41" s="548">
        <v>5.608555</v>
      </c>
      <c r="H41" s="311">
        <v>3.3</v>
      </c>
      <c r="I41" s="550">
        <v>2.398911</v>
      </c>
      <c r="J41" s="194"/>
    </row>
    <row r="42" spans="1:10" x14ac:dyDescent="0.2">
      <c r="A42" s="308" t="s">
        <v>171</v>
      </c>
      <c r="B42" s="311">
        <v>21.1</v>
      </c>
      <c r="C42" s="544">
        <v>23.656669999999998</v>
      </c>
      <c r="D42" s="311">
        <v>5.6</v>
      </c>
      <c r="E42" s="546">
        <v>8.1649999999999991</v>
      </c>
      <c r="F42" s="311">
        <v>4.84</v>
      </c>
      <c r="G42" s="548">
        <v>7.0042859999999996</v>
      </c>
      <c r="H42" s="311">
        <v>1.5</v>
      </c>
      <c r="I42" s="550">
        <v>3.19</v>
      </c>
      <c r="J42" s="194"/>
    </row>
    <row r="43" spans="1:10" x14ac:dyDescent="0.2">
      <c r="A43" s="308" t="s">
        <v>172</v>
      </c>
      <c r="B43" s="311">
        <v>23.335000000000001</v>
      </c>
      <c r="C43" s="544">
        <v>23.543330000000001</v>
      </c>
      <c r="D43" s="311">
        <v>8</v>
      </c>
      <c r="E43" s="546">
        <v>8.2266659999999998</v>
      </c>
      <c r="F43" s="311">
        <v>6.5</v>
      </c>
      <c r="G43" s="548">
        <v>6.1295999999999999</v>
      </c>
      <c r="H43" s="311">
        <v>3.5</v>
      </c>
      <c r="I43" s="550">
        <v>3.0463200000000001</v>
      </c>
      <c r="J43" s="194"/>
    </row>
    <row r="44" spans="1:10" x14ac:dyDescent="0.2">
      <c r="A44" s="308" t="s">
        <v>173</v>
      </c>
      <c r="B44" s="311">
        <v>22.3</v>
      </c>
      <c r="C44" s="544">
        <v>22.841670000000001</v>
      </c>
      <c r="D44" s="311">
        <v>6.5</v>
      </c>
      <c r="E44" s="546">
        <v>7.0333329999999998</v>
      </c>
      <c r="F44" s="311">
        <v>6.1</v>
      </c>
      <c r="G44" s="548">
        <v>6.3166000000000002</v>
      </c>
      <c r="H44" s="311">
        <v>2.7</v>
      </c>
      <c r="I44" s="550">
        <v>2.9783330000000001</v>
      </c>
      <c r="J44" s="194"/>
    </row>
    <row r="45" spans="1:10" x14ac:dyDescent="0.2">
      <c r="A45" s="308" t="s">
        <v>174</v>
      </c>
      <c r="B45" s="311">
        <v>23.06</v>
      </c>
      <c r="C45" s="544">
        <v>25.09</v>
      </c>
      <c r="D45" s="311">
        <v>7.0350000000000001</v>
      </c>
      <c r="E45" s="546">
        <v>6.65</v>
      </c>
      <c r="F45" s="311">
        <v>7</v>
      </c>
      <c r="G45" s="548">
        <v>7.1016659999999998</v>
      </c>
      <c r="H45" s="311">
        <v>3.6</v>
      </c>
      <c r="I45" s="550">
        <v>3.318333</v>
      </c>
      <c r="J45" s="194"/>
    </row>
    <row r="46" spans="1:10" x14ac:dyDescent="0.2">
      <c r="A46" s="308" t="s">
        <v>175</v>
      </c>
      <c r="B46" s="311">
        <v>22.925000000000001</v>
      </c>
      <c r="C46" s="544">
        <v>23.983329999999999</v>
      </c>
      <c r="D46" s="311">
        <v>7.1</v>
      </c>
      <c r="E46" s="546">
        <v>8.1666670000000003</v>
      </c>
      <c r="F46" s="311">
        <v>6.8</v>
      </c>
      <c r="G46" s="548">
        <v>7.3220000000000001</v>
      </c>
      <c r="H46" s="311">
        <v>3.4</v>
      </c>
      <c r="I46" s="550">
        <v>4.0650000000000004</v>
      </c>
      <c r="J46" s="194"/>
    </row>
    <row r="47" spans="1:10" x14ac:dyDescent="0.2">
      <c r="A47" s="308" t="s">
        <v>176</v>
      </c>
      <c r="B47" s="311">
        <v>23.364999999999998</v>
      </c>
      <c r="C47" s="544">
        <v>23.454999999999998</v>
      </c>
      <c r="D47" s="311">
        <v>8</v>
      </c>
      <c r="E47" s="546">
        <v>8.1050000000000004</v>
      </c>
      <c r="F47" s="311">
        <v>6.4</v>
      </c>
      <c r="G47" s="548">
        <v>7.1994090000000002</v>
      </c>
      <c r="H47" s="311">
        <v>3.3</v>
      </c>
      <c r="I47" s="550">
        <v>4.3033549999999998</v>
      </c>
      <c r="J47" s="194"/>
    </row>
    <row r="48" spans="1:10" x14ac:dyDescent="0.2">
      <c r="A48" s="308" t="s">
        <v>177</v>
      </c>
      <c r="B48" s="311">
        <v>22.1</v>
      </c>
      <c r="C48" s="544">
        <v>24.051670000000001</v>
      </c>
      <c r="D48" s="311">
        <v>6.8</v>
      </c>
      <c r="E48" s="546">
        <v>8.7016670000000005</v>
      </c>
      <c r="F48" s="311">
        <v>6.6</v>
      </c>
      <c r="G48" s="548">
        <v>5.9996660000000004</v>
      </c>
      <c r="H48" s="311">
        <v>3.1</v>
      </c>
      <c r="I48" s="550">
        <v>2.7105999999999999</v>
      </c>
      <c r="J48" s="194"/>
    </row>
    <row r="49" spans="1:10" x14ac:dyDescent="0.2">
      <c r="A49" s="342"/>
      <c r="B49" s="311"/>
      <c r="C49" s="310"/>
      <c r="D49" s="311"/>
      <c r="E49" s="310"/>
      <c r="F49" s="311"/>
      <c r="G49" s="310"/>
      <c r="H49" s="311"/>
      <c r="I49" s="310"/>
      <c r="J49" s="194"/>
    </row>
    <row r="50" spans="1:10" x14ac:dyDescent="0.2">
      <c r="A50" s="340" t="s">
        <v>178</v>
      </c>
      <c r="B50" s="339">
        <v>23.6</v>
      </c>
      <c r="C50" s="553">
        <v>24.358329999999999</v>
      </c>
      <c r="D50" s="339">
        <v>8.3000000000000007</v>
      </c>
      <c r="E50" s="556">
        <v>9.0416670000000003</v>
      </c>
      <c r="F50" s="339">
        <v>6.6</v>
      </c>
      <c r="G50" s="559">
        <v>6.372617</v>
      </c>
      <c r="H50" s="339">
        <v>3.4</v>
      </c>
      <c r="I50" s="562">
        <v>3.2807539999999999</v>
      </c>
      <c r="J50" s="194"/>
    </row>
    <row r="51" spans="1:10" x14ac:dyDescent="0.2">
      <c r="A51" s="308" t="s">
        <v>179</v>
      </c>
      <c r="B51" s="311">
        <v>23.6</v>
      </c>
      <c r="C51" s="552">
        <v>24.364999999999998</v>
      </c>
      <c r="D51" s="311">
        <v>8.3000000000000007</v>
      </c>
      <c r="E51" s="555">
        <v>9.0483329999999995</v>
      </c>
      <c r="F51" s="311">
        <v>6.4</v>
      </c>
      <c r="G51" s="558">
        <v>5.9762729999999999</v>
      </c>
      <c r="H51" s="311">
        <v>3.4</v>
      </c>
      <c r="I51" s="561">
        <v>3.0766909999999998</v>
      </c>
      <c r="J51" s="194"/>
    </row>
    <row r="52" spans="1:10" x14ac:dyDescent="0.2">
      <c r="A52" s="308" t="s">
        <v>180</v>
      </c>
      <c r="B52" s="311">
        <v>23.495000000000001</v>
      </c>
      <c r="C52" s="552">
        <v>24.351669999999999</v>
      </c>
      <c r="D52" s="311">
        <v>8.1999999999999993</v>
      </c>
      <c r="E52" s="555">
        <v>9.0350000000000001</v>
      </c>
      <c r="F52" s="311">
        <v>6.9</v>
      </c>
      <c r="G52" s="558">
        <v>6.9386999999999999</v>
      </c>
      <c r="H52" s="311">
        <v>3.5</v>
      </c>
      <c r="I52" s="561">
        <v>3.5715400000000002</v>
      </c>
      <c r="J52" s="194"/>
    </row>
    <row r="53" spans="1:10" x14ac:dyDescent="0.2">
      <c r="A53" s="343"/>
      <c r="B53" s="311"/>
      <c r="C53" s="552"/>
      <c r="D53" s="311"/>
      <c r="E53" s="555"/>
      <c r="F53" s="311"/>
      <c r="G53" s="558"/>
      <c r="H53" s="311"/>
      <c r="I53" s="561"/>
      <c r="J53" s="194"/>
    </row>
    <row r="54" spans="1:10" x14ac:dyDescent="0.2">
      <c r="A54" s="340" t="s">
        <v>181</v>
      </c>
      <c r="B54" s="339">
        <v>20.9</v>
      </c>
      <c r="C54" s="553">
        <v>22.421389999999999</v>
      </c>
      <c r="D54" s="339">
        <v>6.1550000000000002</v>
      </c>
      <c r="E54" s="556">
        <v>7.6852780000000003</v>
      </c>
      <c r="F54" s="339">
        <v>6.1</v>
      </c>
      <c r="G54" s="559">
        <v>6.2660749999999998</v>
      </c>
      <c r="H54" s="339">
        <v>2.5</v>
      </c>
      <c r="I54" s="562">
        <v>2.9854810000000001</v>
      </c>
      <c r="J54" s="194"/>
    </row>
    <row r="55" spans="1:10" x14ac:dyDescent="0.2">
      <c r="A55" s="308" t="s">
        <v>182</v>
      </c>
      <c r="B55" s="311">
        <v>22.2</v>
      </c>
      <c r="C55" s="552">
        <v>22.018329999999999</v>
      </c>
      <c r="D55" s="311">
        <v>7.7</v>
      </c>
      <c r="E55" s="555">
        <v>7.4433340000000001</v>
      </c>
      <c r="F55" s="311">
        <v>7.63</v>
      </c>
      <c r="G55" s="558">
        <v>6.1533329999999999</v>
      </c>
      <c r="H55" s="311">
        <v>3.68</v>
      </c>
      <c r="I55" s="561">
        <v>2.5866669999999998</v>
      </c>
      <c r="J55" s="194"/>
    </row>
    <row r="56" spans="1:10" x14ac:dyDescent="0.2">
      <c r="A56" s="308" t="s">
        <v>183</v>
      </c>
      <c r="B56" s="311">
        <v>21.8</v>
      </c>
      <c r="C56" s="552">
        <v>22.11833</v>
      </c>
      <c r="D56" s="311">
        <v>7.2</v>
      </c>
      <c r="E56" s="555">
        <v>7.5433329999999996</v>
      </c>
      <c r="F56" s="311">
        <v>7.1</v>
      </c>
      <c r="G56" s="558">
        <v>6.3266660000000003</v>
      </c>
      <c r="H56" s="311">
        <v>3.2</v>
      </c>
      <c r="I56" s="561">
        <v>3.0744449999999999</v>
      </c>
      <c r="J56" s="194"/>
    </row>
    <row r="57" spans="1:10" x14ac:dyDescent="0.2">
      <c r="A57" s="308" t="s">
        <v>184</v>
      </c>
      <c r="B57" s="311">
        <v>21.9</v>
      </c>
      <c r="C57" s="552">
        <v>23.50667</v>
      </c>
      <c r="D57" s="311">
        <v>7.3</v>
      </c>
      <c r="E57" s="555">
        <v>8.9316659999999999</v>
      </c>
      <c r="F57" s="311">
        <v>6.9824999999999999</v>
      </c>
      <c r="G57" s="558">
        <v>7.19</v>
      </c>
      <c r="H57" s="311">
        <v>3.2262499999999998</v>
      </c>
      <c r="I57" s="561">
        <v>3.56</v>
      </c>
      <c r="J57" s="194"/>
    </row>
    <row r="58" spans="1:10" x14ac:dyDescent="0.2">
      <c r="A58" s="308" t="s">
        <v>185</v>
      </c>
      <c r="B58" s="311">
        <v>22.6</v>
      </c>
      <c r="C58" s="552">
        <v>22.813330000000001</v>
      </c>
      <c r="D58" s="311">
        <v>8.1</v>
      </c>
      <c r="E58" s="555">
        <v>8.238334</v>
      </c>
      <c r="F58" s="311">
        <v>7.3</v>
      </c>
      <c r="G58" s="558">
        <v>6.5433329999999996</v>
      </c>
      <c r="H58" s="311">
        <v>3.5</v>
      </c>
      <c r="I58" s="561">
        <v>3.13</v>
      </c>
      <c r="J58" s="194"/>
    </row>
    <row r="59" spans="1:10" x14ac:dyDescent="0.2">
      <c r="A59" s="308" t="s">
        <v>186</v>
      </c>
      <c r="B59" s="311">
        <v>22.49</v>
      </c>
      <c r="C59" s="552">
        <v>22.768329999999999</v>
      </c>
      <c r="D59" s="311">
        <v>6.9</v>
      </c>
      <c r="E59" s="555">
        <v>7.226667</v>
      </c>
      <c r="F59" s="311">
        <v>6.3</v>
      </c>
      <c r="G59" s="558">
        <v>5.8763940000000003</v>
      </c>
      <c r="H59" s="311">
        <v>3.1</v>
      </c>
      <c r="I59" s="561">
        <v>2.7860480000000001</v>
      </c>
      <c r="J59" s="194"/>
    </row>
    <row r="60" spans="1:10" x14ac:dyDescent="0.2">
      <c r="A60" s="312" t="s">
        <v>187</v>
      </c>
      <c r="B60" s="313">
        <v>14.3</v>
      </c>
      <c r="C60" s="554">
        <v>21.303329999999999</v>
      </c>
      <c r="D60" s="313">
        <v>-0.3</v>
      </c>
      <c r="E60" s="557">
        <v>6.7283330000000001</v>
      </c>
      <c r="F60" s="313">
        <v>1.845</v>
      </c>
      <c r="G60" s="560">
        <v>5.765333</v>
      </c>
      <c r="H60" s="313">
        <v>-2</v>
      </c>
      <c r="I60" s="563">
        <v>2.5306220000000001</v>
      </c>
      <c r="J60" s="194"/>
    </row>
    <row r="61" spans="1:10" x14ac:dyDescent="0.2">
      <c r="A61" s="194"/>
      <c r="B61" s="194"/>
      <c r="C61" s="194"/>
      <c r="D61" s="194"/>
      <c r="E61" s="194"/>
      <c r="F61" s="194"/>
      <c r="G61" s="194"/>
      <c r="H61" s="194"/>
      <c r="I61" s="194"/>
      <c r="J61" s="194"/>
    </row>
    <row r="62" spans="1:10" x14ac:dyDescent="0.2">
      <c r="A62" s="194"/>
      <c r="B62" s="194"/>
      <c r="C62" s="194"/>
      <c r="D62" s="194"/>
      <c r="E62" s="194"/>
      <c r="F62" s="194"/>
      <c r="G62" s="194"/>
      <c r="H62" s="194"/>
      <c r="I62" s="194"/>
      <c r="J62" s="194"/>
    </row>
    <row r="63" spans="1:10" x14ac:dyDescent="0.2">
      <c r="A63" s="161" t="s">
        <v>250</v>
      </c>
      <c r="B63" s="194"/>
      <c r="C63" s="194"/>
      <c r="D63" s="194"/>
      <c r="E63" s="194"/>
      <c r="F63" s="194"/>
      <c r="G63" s="194"/>
      <c r="H63" s="194"/>
      <c r="I63" s="194"/>
      <c r="J63" s="194"/>
    </row>
    <row r="64" spans="1:10" x14ac:dyDescent="0.2">
      <c r="A64" s="305" t="s">
        <v>222</v>
      </c>
      <c r="B64" s="306">
        <v>2017</v>
      </c>
      <c r="C64" s="307">
        <v>2018</v>
      </c>
      <c r="D64" s="194"/>
      <c r="E64" s="194"/>
      <c r="F64" s="194"/>
      <c r="G64" s="194"/>
      <c r="H64" s="194"/>
      <c r="I64" s="194"/>
      <c r="J64" s="194"/>
    </row>
    <row r="65" spans="1:10" x14ac:dyDescent="0.2">
      <c r="A65" s="308" t="s">
        <v>223</v>
      </c>
      <c r="B65" s="309">
        <v>10.7</v>
      </c>
      <c r="C65" s="564">
        <v>8.6155530000000002</v>
      </c>
      <c r="D65" s="194"/>
      <c r="E65" s="194"/>
      <c r="F65" s="194"/>
      <c r="G65" s="194"/>
      <c r="H65" s="194"/>
      <c r="I65" s="194"/>
      <c r="J65" s="194"/>
    </row>
    <row r="66" spans="1:10" x14ac:dyDescent="0.2">
      <c r="A66" s="308" t="s">
        <v>224</v>
      </c>
      <c r="B66" s="311">
        <v>4</v>
      </c>
      <c r="C66" s="564">
        <v>5.139411</v>
      </c>
      <c r="D66" s="194"/>
      <c r="E66" s="194"/>
      <c r="F66" s="194"/>
      <c r="G66" s="194"/>
      <c r="H66" s="194"/>
      <c r="I66" s="194"/>
      <c r="J66" s="194"/>
    </row>
    <row r="67" spans="1:10" x14ac:dyDescent="0.2">
      <c r="A67" s="308" t="s">
        <v>225</v>
      </c>
      <c r="B67" s="311">
        <v>3.8</v>
      </c>
      <c r="C67" s="564">
        <v>4.439667</v>
      </c>
      <c r="D67" s="194"/>
      <c r="E67" s="194"/>
      <c r="F67" s="194"/>
      <c r="G67" s="194"/>
      <c r="H67" s="194"/>
      <c r="I67" s="194"/>
      <c r="J67" s="194"/>
    </row>
    <row r="68" spans="1:10" x14ac:dyDescent="0.2">
      <c r="A68" s="308" t="s">
        <v>226</v>
      </c>
      <c r="B68" s="311">
        <v>11.3</v>
      </c>
      <c r="C68" s="564">
        <v>10.96963</v>
      </c>
      <c r="D68" s="194"/>
      <c r="E68" s="194"/>
      <c r="F68" s="194"/>
      <c r="G68" s="194"/>
      <c r="H68" s="194"/>
      <c r="I68" s="194"/>
      <c r="J68" s="194"/>
    </row>
    <row r="69" spans="1:10" x14ac:dyDescent="0.2">
      <c r="A69" s="312" t="s">
        <v>227</v>
      </c>
      <c r="B69" s="313">
        <v>10.5</v>
      </c>
      <c r="C69" s="565">
        <v>11.063179999999999</v>
      </c>
      <c r="D69" s="194"/>
      <c r="E69" s="194"/>
      <c r="F69" s="194"/>
      <c r="G69" s="194"/>
      <c r="H69" s="194"/>
      <c r="I69" s="194"/>
      <c r="J69" s="194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Sende pengar heim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2018-05-24T06:51:26Z</dcterms:created>
  <dcterms:modified xsi:type="dcterms:W3CDTF">2018-05-24T06:51:32Z</dcterms:modified>
</cp:coreProperties>
</file>