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22.xml" ContentType="application/vnd.openxmlformats-officedocument.drawing+xml"/>
  <Override PartName="/xl/worksheets/sheet28.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5610" windowHeight="4590" tabRatio="599" activeTab="0"/>
  </bookViews>
  <sheets>
    <sheet name="Tabellregister" sheetId="1" r:id="rId1"/>
    <sheet name="Tabell 211" sheetId="2" r:id="rId2"/>
    <sheet name="Tabell 411" sheetId="3" r:id="rId3"/>
    <sheet name="Tabell 412" sheetId="4" r:id="rId4"/>
    <sheet name="Tabell 421" sheetId="5" r:id="rId5"/>
    <sheet name="Tabell 422" sheetId="6" r:id="rId6"/>
    <sheet name="Tabell 431-432" sheetId="7" r:id="rId7"/>
    <sheet name="Tabell 433" sheetId="8" r:id="rId8"/>
    <sheet name="Tabell 434" sheetId="9" r:id="rId9"/>
    <sheet name="Tabell 435" sheetId="10" r:id="rId10"/>
    <sheet name="Tabell 436" sheetId="11" r:id="rId11"/>
    <sheet name="Tabell 437" sheetId="12" r:id="rId12"/>
    <sheet name="Tabell 438" sheetId="13" r:id="rId13"/>
    <sheet name="Tabell 439 " sheetId="14" r:id="rId14"/>
    <sheet name="Tabell 4310" sheetId="15" r:id="rId15"/>
    <sheet name="Tabell 4311-4313" sheetId="16" r:id="rId16"/>
    <sheet name="Tabell 441-444" sheetId="17" r:id="rId17"/>
    <sheet name="Tabell 445-448" sheetId="18" r:id="rId18"/>
    <sheet name="Tabell 449-4411" sheetId="19" r:id="rId19"/>
    <sheet name="Tabell 451" sheetId="20" r:id="rId20"/>
    <sheet name="Tabell 452-453" sheetId="21" r:id="rId21"/>
    <sheet name="Tabell 454-455" sheetId="22" r:id="rId22"/>
    <sheet name="Tabell 456" sheetId="23" r:id="rId23"/>
    <sheet name="Priser tabell 511" sheetId="24" r:id="rId24"/>
    <sheet name="Priser tabell 512" sheetId="25" r:id="rId25"/>
    <sheet name="Priser tabell 513" sheetId="26" r:id="rId26"/>
    <sheet name="Pris fotnoter" sheetId="27" r:id="rId27"/>
    <sheet name="Priser tabell 521" sheetId="28" r:id="rId28"/>
  </sheets>
  <externalReferences>
    <externalReference r:id="rId31"/>
    <externalReference r:id="rId32"/>
    <externalReference r:id="rId33"/>
  </externalReferences>
  <definedNames>
    <definedName name="_xlnm.Print_Area" localSheetId="2">'Tabell 411'!$A$1:$M$37</definedName>
    <definedName name="_xlnm.Print_Area" localSheetId="9">'Tabell 435'!$A$1:$J$40</definedName>
    <definedName name="_xlnm.Print_Area" localSheetId="19">'Tabell 451'!$A$1:$N$34</definedName>
    <definedName name="_xlnm.Print_Area" localSheetId="20">'Tabell 452-453'!$A$1:$M$64</definedName>
    <definedName name="_xlnm.Print_Area" localSheetId="0">'Tabellregister'!$A$1:$C$58</definedName>
  </definedNames>
  <calcPr fullCalcOnLoad="1"/>
</workbook>
</file>

<file path=xl/sharedStrings.xml><?xml version="1.0" encoding="utf-8"?>
<sst xmlns="http://schemas.openxmlformats.org/spreadsheetml/2006/main" count="1324" uniqueCount="359">
  <si>
    <r>
      <t>25-øre</t>
    </r>
    <r>
      <rPr>
        <vertAlign val="superscript"/>
        <sz val="11"/>
        <rFont val="Times New Roman"/>
        <family val="1"/>
      </rPr>
      <t xml:space="preserve"> 1)</t>
    </r>
  </si>
  <si>
    <t>:</t>
  </si>
  <si>
    <t>Telegiro</t>
  </si>
  <si>
    <t>9,30</t>
  </si>
  <si>
    <t>9,20</t>
  </si>
  <si>
    <t>11,00</t>
  </si>
  <si>
    <t>8,40</t>
  </si>
  <si>
    <t>8,50</t>
  </si>
  <si>
    <t>0,80</t>
  </si>
  <si>
    <t>2,40</t>
  </si>
  <si>
    <t>2,20</t>
  </si>
  <si>
    <t>0,00</t>
  </si>
  <si>
    <t>0,70</t>
  </si>
  <si>
    <t>4,40</t>
  </si>
  <si>
    <t>4,46</t>
  </si>
  <si>
    <t>0,90</t>
  </si>
  <si>
    <t>1,50</t>
  </si>
  <si>
    <t>1,08</t>
  </si>
  <si>
    <t>1,60</t>
  </si>
  <si>
    <t>1,30</t>
  </si>
  <si>
    <t>12,30</t>
  </si>
  <si>
    <t>3,00</t>
  </si>
  <si>
    <t>13,30</t>
  </si>
  <si>
    <t>7,70</t>
  </si>
  <si>
    <t>3,31</t>
  </si>
  <si>
    <t>NOK 2500</t>
  </si>
  <si>
    <t>136,90</t>
  </si>
  <si>
    <t>SWIFT</t>
  </si>
  <si>
    <t>94,70</t>
  </si>
  <si>
    <t>NOK 1 000</t>
  </si>
  <si>
    <t>NOK 100 000</t>
  </si>
  <si>
    <t>NOK &lt; 1 000 000</t>
  </si>
  <si>
    <t>23,40</t>
  </si>
  <si>
    <t>NOK   100</t>
  </si>
  <si>
    <t>NOK  100</t>
  </si>
  <si>
    <t>Total</t>
  </si>
  <si>
    <t>1000-kr</t>
  </si>
  <si>
    <t>500-kr</t>
  </si>
  <si>
    <t>200-kr</t>
  </si>
  <si>
    <t>100-kr</t>
  </si>
  <si>
    <t>50-kr</t>
  </si>
  <si>
    <r>
      <t xml:space="preserve">1998 </t>
    </r>
    <r>
      <rPr>
        <vertAlign val="superscript"/>
        <sz val="11"/>
        <rFont val="Times New Roman"/>
        <family val="1"/>
      </rPr>
      <t>1)</t>
    </r>
  </si>
  <si>
    <t>10-kr</t>
  </si>
  <si>
    <t xml:space="preserve">   </t>
  </si>
  <si>
    <t>20-kr</t>
  </si>
  <si>
    <t>5-kr</t>
  </si>
  <si>
    <t>1-kr</t>
  </si>
  <si>
    <t>50-øre</t>
  </si>
  <si>
    <t>10-øre</t>
  </si>
  <si>
    <t xml:space="preserve"> </t>
  </si>
  <si>
    <t>GE Kapital Finans AS</t>
  </si>
  <si>
    <t>DnB Kort AS</t>
  </si>
  <si>
    <t>Visa Norge AS</t>
  </si>
  <si>
    <t>Europay Norge AS</t>
  </si>
  <si>
    <t>Diners Club Norge AS</t>
  </si>
  <si>
    <t>..</t>
  </si>
  <si>
    <t xml:space="preserve">  </t>
  </si>
  <si>
    <t xml:space="preserve"> -</t>
  </si>
  <si>
    <t>VISA Norge AS</t>
  </si>
  <si>
    <t>-</t>
  </si>
  <si>
    <t>Norges Bank</t>
  </si>
  <si>
    <r>
      <t xml:space="preserve">1999 </t>
    </r>
    <r>
      <rPr>
        <vertAlign val="superscript"/>
        <sz val="10"/>
        <rFont val="Arial"/>
        <family val="2"/>
      </rPr>
      <t>1)</t>
    </r>
  </si>
  <si>
    <t>Eurogiro</t>
  </si>
  <si>
    <t>Sparebanken NOR</t>
  </si>
  <si>
    <r>
      <t xml:space="preserve">American Express </t>
    </r>
    <r>
      <rPr>
        <vertAlign val="superscript"/>
        <sz val="11"/>
        <rFont val="Times New Roman"/>
        <family val="1"/>
      </rPr>
      <t>6)</t>
    </r>
  </si>
  <si>
    <r>
      <t>American Express</t>
    </r>
    <r>
      <rPr>
        <vertAlign val="superscript"/>
        <sz val="11"/>
        <rFont val="Times New Roman"/>
        <family val="1"/>
      </rPr>
      <t xml:space="preserve"> 5)</t>
    </r>
  </si>
  <si>
    <r>
      <t xml:space="preserve">American Express </t>
    </r>
    <r>
      <rPr>
        <vertAlign val="superscript"/>
        <sz val="11"/>
        <rFont val="Times New Roman"/>
        <family val="1"/>
      </rPr>
      <t>4)</t>
    </r>
  </si>
  <si>
    <r>
      <t xml:space="preserve">American Express </t>
    </r>
    <r>
      <rPr>
        <vertAlign val="superscript"/>
        <sz val="11"/>
        <rFont val="Times New Roman"/>
        <family val="1"/>
      </rPr>
      <t>5)</t>
    </r>
  </si>
  <si>
    <r>
      <t xml:space="preserve">Eurogiro </t>
    </r>
    <r>
      <rPr>
        <vertAlign val="superscript"/>
        <sz val="11"/>
        <rFont val="Times New Roman"/>
        <family val="1"/>
      </rPr>
      <t>3)</t>
    </r>
  </si>
  <si>
    <t>4,84</t>
  </si>
  <si>
    <t>8,84</t>
  </si>
  <si>
    <t>16,40</t>
  </si>
  <si>
    <t>25,67</t>
  </si>
  <si>
    <t>14,92</t>
  </si>
  <si>
    <t>15,01</t>
  </si>
  <si>
    <t>27,79</t>
  </si>
  <si>
    <t>26,05</t>
  </si>
  <si>
    <t>0,92</t>
  </si>
  <si>
    <t>3,38</t>
  </si>
  <si>
    <t>1999a</t>
  </si>
  <si>
    <t>1999b</t>
  </si>
  <si>
    <t>1999c</t>
  </si>
  <si>
    <t>2.1.1</t>
  </si>
  <si>
    <t>4.1.1</t>
  </si>
  <si>
    <t>4.1.2</t>
  </si>
  <si>
    <t>Giro</t>
  </si>
  <si>
    <t>4.2.1</t>
  </si>
  <si>
    <t>4.2.2</t>
  </si>
  <si>
    <t>4.3.1</t>
  </si>
  <si>
    <t>4.3.2</t>
  </si>
  <si>
    <t>4.3.3</t>
  </si>
  <si>
    <t>4.3.4</t>
  </si>
  <si>
    <t>4.3.5</t>
  </si>
  <si>
    <t>4.3.6</t>
  </si>
  <si>
    <t>4.3.7</t>
  </si>
  <si>
    <t>4.3.8</t>
  </si>
  <si>
    <t>4.3.9</t>
  </si>
  <si>
    <t>4.3.10</t>
  </si>
  <si>
    <t>4.3.11</t>
  </si>
  <si>
    <t>4.3.12</t>
  </si>
  <si>
    <t>4.3.13</t>
  </si>
  <si>
    <t>4.4.1</t>
  </si>
  <si>
    <t>4.4.2</t>
  </si>
  <si>
    <t>4.4.3</t>
  </si>
  <si>
    <t>4.4.4</t>
  </si>
  <si>
    <t>4.4.5</t>
  </si>
  <si>
    <t>4.4.6</t>
  </si>
  <si>
    <t>4.4.7</t>
  </si>
  <si>
    <t>4.4.8</t>
  </si>
  <si>
    <t>4.4.9</t>
  </si>
  <si>
    <t>4.4.10</t>
  </si>
  <si>
    <t>4.4.11</t>
  </si>
  <si>
    <t>4.5.1</t>
  </si>
  <si>
    <t>4.5.2</t>
  </si>
  <si>
    <t>4.5.3</t>
  </si>
  <si>
    <t>4.5.4</t>
  </si>
  <si>
    <t>4.5.5</t>
  </si>
  <si>
    <t>4.5.6</t>
  </si>
  <si>
    <t>5.1.1</t>
  </si>
  <si>
    <t>5.1.2</t>
  </si>
  <si>
    <t>5.1.3</t>
  </si>
  <si>
    <t>5.2.1</t>
  </si>
  <si>
    <t>Gross settlement</t>
  </si>
  <si>
    <t>Net settlement - large value payments</t>
  </si>
  <si>
    <t>Central Bank/goverment</t>
  </si>
  <si>
    <t>Securities settlement</t>
  </si>
  <si>
    <t>Net settlement - retail payments</t>
  </si>
  <si>
    <t>Notes and coin</t>
  </si>
  <si>
    <t>Source:              Norges Bank</t>
  </si>
  <si>
    <t>1999a: 01 Jan 99 - 11 March 99</t>
  </si>
  <si>
    <t>1999b: 12 March 99 - 31 Dec 99</t>
  </si>
  <si>
    <t>1999c: 01 Jan 99 - 31 Dec 99</t>
  </si>
  <si>
    <t>Total excluding ATMs</t>
  </si>
  <si>
    <r>
      <t xml:space="preserve">Total giros </t>
    </r>
    <r>
      <rPr>
        <b/>
        <vertAlign val="superscript"/>
        <sz val="11"/>
        <rFont val="Times New Roman"/>
        <family val="1"/>
      </rPr>
      <t>2)</t>
    </r>
  </si>
  <si>
    <r>
      <t xml:space="preserve">   Electronic giro </t>
    </r>
    <r>
      <rPr>
        <vertAlign val="superscript"/>
        <sz val="11"/>
        <rFont val="Times New Roman"/>
        <family val="1"/>
      </rPr>
      <t>4)</t>
    </r>
  </si>
  <si>
    <t>Total payment cards</t>
  </si>
  <si>
    <t>Payment cards excluding ATMs</t>
  </si>
  <si>
    <r>
      <t xml:space="preserve">Payment cards - electronic use </t>
    </r>
    <r>
      <rPr>
        <vertAlign val="superscript"/>
        <sz val="11"/>
        <rFont val="Times New Roman"/>
        <family val="1"/>
      </rPr>
      <t>5)</t>
    </r>
  </si>
  <si>
    <r>
      <t xml:space="preserve">Payment cards - manual use </t>
    </r>
    <r>
      <rPr>
        <vertAlign val="superscript"/>
        <sz val="11"/>
        <rFont val="Times New Roman"/>
        <family val="1"/>
      </rPr>
      <t>6)</t>
    </r>
  </si>
  <si>
    <t>Cheque</t>
  </si>
  <si>
    <t>Source:                     Norges Bank</t>
  </si>
  <si>
    <t>Source:                         Norges Bank</t>
  </si>
  <si>
    <t>Total giros</t>
  </si>
  <si>
    <t>Giros delivered at counter</t>
  </si>
  <si>
    <r>
      <t xml:space="preserve">Account debits  </t>
    </r>
    <r>
      <rPr>
        <vertAlign val="superscript"/>
        <sz val="11"/>
        <rFont val="Times New Roman"/>
        <family val="1"/>
      </rPr>
      <t>4)</t>
    </r>
  </si>
  <si>
    <r>
      <t xml:space="preserve">Various giros registered in banks </t>
    </r>
    <r>
      <rPr>
        <vertAlign val="superscript"/>
        <sz val="11"/>
        <rFont val="Times New Roman"/>
        <family val="1"/>
      </rPr>
      <t>5)</t>
    </r>
  </si>
  <si>
    <r>
      <t xml:space="preserve">Total payments using terminals  </t>
    </r>
    <r>
      <rPr>
        <vertAlign val="superscript"/>
        <sz val="11"/>
        <rFont val="Times New Roman"/>
        <family val="1"/>
      </rPr>
      <t>6)</t>
    </r>
  </si>
  <si>
    <t>Of which:</t>
  </si>
  <si>
    <r>
      <t xml:space="preserve">PC/Internet </t>
    </r>
    <r>
      <rPr>
        <vertAlign val="superscript"/>
        <sz val="11"/>
        <rFont val="Times New Roman"/>
        <family val="1"/>
      </rPr>
      <t>9)</t>
    </r>
  </si>
  <si>
    <r>
      <t xml:space="preserve">Direct debits  </t>
    </r>
    <r>
      <rPr>
        <vertAlign val="superscript"/>
        <sz val="11"/>
        <rFont val="Times New Roman"/>
        <family val="1"/>
      </rPr>
      <t>10)</t>
    </r>
  </si>
  <si>
    <t>Source:                        Norges Bank</t>
  </si>
  <si>
    <t>Source:                      Norges Bank</t>
  </si>
  <si>
    <t>Total use of cheques</t>
  </si>
  <si>
    <t>Savings banks</t>
  </si>
  <si>
    <r>
      <t xml:space="preserve">Commercial banks </t>
    </r>
    <r>
      <rPr>
        <vertAlign val="superscript"/>
        <sz val="11"/>
        <rFont val="Times New Roman"/>
        <family val="1"/>
      </rPr>
      <t>2)</t>
    </r>
  </si>
  <si>
    <t xml:space="preserve">Source:  </t>
  </si>
  <si>
    <r>
      <t xml:space="preserve">Total use of cards </t>
    </r>
    <r>
      <rPr>
        <b/>
        <vertAlign val="superscript"/>
        <sz val="11"/>
        <rFont val="Times New Roman"/>
        <family val="1"/>
      </rPr>
      <t>2)</t>
    </r>
  </si>
  <si>
    <t>Cash withdrawals</t>
  </si>
  <si>
    <t>Payment terminals (EFTPOS)</t>
  </si>
  <si>
    <r>
      <t xml:space="preserve">Total domestic credit cards </t>
    </r>
    <r>
      <rPr>
        <b/>
        <vertAlign val="superscript"/>
        <sz val="11"/>
        <rFont val="Times New Roman"/>
        <family val="1"/>
      </rPr>
      <t>3)</t>
    </r>
    <r>
      <rPr>
        <b/>
        <sz val="11"/>
        <rFont val="Times New Roman"/>
        <family val="1"/>
      </rPr>
      <t xml:space="preserve"> </t>
    </r>
    <r>
      <rPr>
        <b/>
        <vertAlign val="superscript"/>
        <sz val="11"/>
        <rFont val="Times New Roman"/>
        <family val="1"/>
      </rPr>
      <t>4)</t>
    </r>
  </si>
  <si>
    <r>
      <t xml:space="preserve">Cash withdrawals </t>
    </r>
    <r>
      <rPr>
        <vertAlign val="superscript"/>
        <sz val="11"/>
        <rFont val="Times New Roman"/>
        <family val="1"/>
      </rPr>
      <t xml:space="preserve"> 5)</t>
    </r>
  </si>
  <si>
    <t>Payment terminals</t>
  </si>
  <si>
    <r>
      <t xml:space="preserve">Total international payment and credit cards  </t>
    </r>
    <r>
      <rPr>
        <b/>
        <vertAlign val="superscript"/>
        <sz val="11"/>
        <rFont val="Times New Roman"/>
        <family val="1"/>
      </rPr>
      <t>3)</t>
    </r>
  </si>
  <si>
    <r>
      <t xml:space="preserve">Cash withdrawals  </t>
    </r>
    <r>
      <rPr>
        <vertAlign val="superscript"/>
        <sz val="11"/>
        <rFont val="Times New Roman"/>
        <family val="1"/>
      </rPr>
      <t>5)</t>
    </r>
  </si>
  <si>
    <t>Use of international cards in Norway by non-residents</t>
  </si>
  <si>
    <t>Use of international cards issued in Norway</t>
  </si>
  <si>
    <r>
      <t xml:space="preserve">Oil company cards  </t>
    </r>
    <r>
      <rPr>
        <b/>
        <vertAlign val="superscript"/>
        <sz val="11"/>
        <rFont val="Times New Roman"/>
        <family val="1"/>
      </rPr>
      <t>3)</t>
    </r>
    <r>
      <rPr>
        <b/>
        <sz val="11"/>
        <rFont val="Times New Roman"/>
        <family val="1"/>
      </rPr>
      <t xml:space="preserve"> </t>
    </r>
    <r>
      <rPr>
        <b/>
        <vertAlign val="superscript"/>
        <sz val="11"/>
        <rFont val="Times New Roman"/>
        <family val="1"/>
      </rPr>
      <t>7)</t>
    </r>
  </si>
  <si>
    <t>Source:           Norges Bank</t>
  </si>
  <si>
    <t>Bank cards</t>
  </si>
  <si>
    <r>
      <t xml:space="preserve">Domestic credit cards    </t>
    </r>
    <r>
      <rPr>
        <vertAlign val="superscript"/>
        <sz val="11"/>
        <rFont val="Times New Roman"/>
        <family val="1"/>
      </rPr>
      <t>3)</t>
    </r>
  </si>
  <si>
    <r>
      <t xml:space="preserve">Oil company cards  </t>
    </r>
    <r>
      <rPr>
        <vertAlign val="superscript"/>
        <sz val="11"/>
        <rFont val="Times New Roman"/>
        <family val="1"/>
      </rPr>
      <t>4)</t>
    </r>
  </si>
  <si>
    <t>Combined cards</t>
  </si>
  <si>
    <t>Total payment terminals</t>
  </si>
  <si>
    <t>Owned by banks</t>
  </si>
  <si>
    <r>
      <t xml:space="preserve">Owned by oil companies </t>
    </r>
    <r>
      <rPr>
        <vertAlign val="superscript"/>
        <sz val="11"/>
        <rFont val="Times New Roman"/>
        <family val="1"/>
      </rPr>
      <t>1)</t>
    </r>
  </si>
  <si>
    <r>
      <t xml:space="preserve">Locations with payment terminals </t>
    </r>
    <r>
      <rPr>
        <b/>
        <vertAlign val="superscript"/>
        <sz val="11"/>
        <rFont val="Times New Roman"/>
        <family val="1"/>
      </rPr>
      <t>2)</t>
    </r>
  </si>
  <si>
    <t>Locations with bank payment terminals</t>
  </si>
  <si>
    <t>Locations with oil company terminals</t>
  </si>
  <si>
    <t>Source:          Norges Bank</t>
  </si>
  <si>
    <r>
      <t xml:space="preserve">Total  </t>
    </r>
    <r>
      <rPr>
        <b/>
        <vertAlign val="superscript"/>
        <sz val="11"/>
        <rFont val="Times New Roman"/>
        <family val="1"/>
      </rPr>
      <t>2)</t>
    </r>
  </si>
  <si>
    <r>
      <t xml:space="preserve">Domestic credit cards  </t>
    </r>
    <r>
      <rPr>
        <vertAlign val="superscript"/>
        <sz val="11"/>
        <rFont val="Times New Roman"/>
        <family val="1"/>
      </rPr>
      <t>4)</t>
    </r>
  </si>
  <si>
    <r>
      <t xml:space="preserve">Oil company cards  </t>
    </r>
    <r>
      <rPr>
        <vertAlign val="superscript"/>
        <sz val="11"/>
        <rFont val="Times New Roman"/>
        <family val="1"/>
      </rPr>
      <t>5)</t>
    </r>
  </si>
  <si>
    <t>Total bank payment terminals</t>
  </si>
  <si>
    <t>Total oil company terminals</t>
  </si>
  <si>
    <t>Source:            Norges Bank</t>
  </si>
  <si>
    <t>Source:                       Norges Bank</t>
  </si>
  <si>
    <r>
      <t xml:space="preserve">Total </t>
    </r>
    <r>
      <rPr>
        <b/>
        <vertAlign val="superscript"/>
        <sz val="11"/>
        <rFont val="Times New Roman"/>
        <family val="1"/>
      </rPr>
      <t>2)</t>
    </r>
  </si>
  <si>
    <t xml:space="preserve">Bank cards </t>
  </si>
  <si>
    <r>
      <t xml:space="preserve">Withdrawals from own banks' ATMs </t>
    </r>
    <r>
      <rPr>
        <vertAlign val="superscript"/>
        <sz val="11"/>
        <rFont val="Times New Roman"/>
        <family val="1"/>
      </rPr>
      <t>5)</t>
    </r>
  </si>
  <si>
    <r>
      <t xml:space="preserve">Withdrawals from other banks' ATMs </t>
    </r>
    <r>
      <rPr>
        <vertAlign val="superscript"/>
        <sz val="11"/>
        <rFont val="Times New Roman"/>
        <family val="1"/>
      </rPr>
      <t xml:space="preserve"> 5)</t>
    </r>
  </si>
  <si>
    <t>Total commercial banks</t>
  </si>
  <si>
    <t xml:space="preserve">Source:          </t>
  </si>
  <si>
    <t>Notes</t>
  </si>
  <si>
    <t>Coins</t>
  </si>
  <si>
    <t>Source: Norges Bank</t>
  </si>
  <si>
    <t>Source:  Norges Bank</t>
  </si>
  <si>
    <r>
      <t xml:space="preserve">Copper </t>
    </r>
    <r>
      <rPr>
        <vertAlign val="superscript"/>
        <sz val="11"/>
        <rFont val="Times New Roman"/>
        <family val="1"/>
      </rPr>
      <t>1)</t>
    </r>
  </si>
  <si>
    <r>
      <t xml:space="preserve">Petrol cards </t>
    </r>
    <r>
      <rPr>
        <vertAlign val="superscript"/>
        <sz val="11"/>
        <rFont val="Times New Roman"/>
        <family val="1"/>
      </rPr>
      <t>2)</t>
    </r>
  </si>
  <si>
    <r>
      <t xml:space="preserve">Domestic credit cards </t>
    </r>
    <r>
      <rPr>
        <vertAlign val="superscript"/>
        <sz val="11"/>
        <rFont val="Times New Roman"/>
        <family val="1"/>
      </rPr>
      <t>3)</t>
    </r>
  </si>
  <si>
    <r>
      <t xml:space="preserve">International payment cards </t>
    </r>
    <r>
      <rPr>
        <vertAlign val="superscript"/>
        <sz val="11"/>
        <rFont val="Times New Roman"/>
        <family val="1"/>
      </rPr>
      <t>4)</t>
    </r>
  </si>
  <si>
    <r>
      <t xml:space="preserve">Payments via Eufiserv  </t>
    </r>
    <r>
      <rPr>
        <vertAlign val="superscript"/>
        <sz val="11"/>
        <rFont val="Times New Roman"/>
        <family val="1"/>
      </rPr>
      <t>6)</t>
    </r>
  </si>
  <si>
    <r>
      <t xml:space="preserve">Payments via Eufiserv </t>
    </r>
    <r>
      <rPr>
        <vertAlign val="superscript"/>
        <sz val="11"/>
        <rFont val="Times New Roman"/>
        <family val="1"/>
      </rPr>
      <t>6)</t>
    </r>
  </si>
  <si>
    <r>
      <t xml:space="preserve">International payment cards </t>
    </r>
    <r>
      <rPr>
        <vertAlign val="superscript"/>
        <sz val="11"/>
        <rFont val="Times New Roman"/>
        <family val="1"/>
      </rPr>
      <t>3)</t>
    </r>
  </si>
  <si>
    <r>
      <t xml:space="preserve">Payments via Eufiserv </t>
    </r>
    <r>
      <rPr>
        <vertAlign val="superscript"/>
        <sz val="11"/>
        <rFont val="Times New Roman"/>
        <family val="1"/>
      </rPr>
      <t xml:space="preserve"> 5)</t>
    </r>
  </si>
  <si>
    <r>
      <t xml:space="preserve">Foreign currency cheques </t>
    </r>
    <r>
      <rPr>
        <b/>
        <vertAlign val="superscript"/>
        <sz val="11"/>
        <rFont val="Times New Roman"/>
        <family val="1"/>
      </rPr>
      <t>1)</t>
    </r>
  </si>
  <si>
    <r>
      <t xml:space="preserve">Foreign currency giro </t>
    </r>
    <r>
      <rPr>
        <vertAlign val="superscript"/>
        <sz val="11"/>
        <rFont val="Times New Roman"/>
        <family val="1"/>
      </rPr>
      <t>2)</t>
    </r>
  </si>
  <si>
    <t>Of which</t>
  </si>
  <si>
    <t>Giro (account-to-account transfers)</t>
  </si>
  <si>
    <t>Incoming and outgoing payments</t>
  </si>
  <si>
    <r>
      <t xml:space="preserve">MoneyGram </t>
    </r>
    <r>
      <rPr>
        <b/>
        <vertAlign val="superscript"/>
        <sz val="11"/>
        <rFont val="Times New Roman"/>
        <family val="1"/>
      </rPr>
      <t>3)</t>
    </r>
  </si>
  <si>
    <r>
      <t xml:space="preserve">Mail giro </t>
    </r>
    <r>
      <rPr>
        <vertAlign val="superscript"/>
        <sz val="11"/>
        <rFont val="Times New Roman"/>
        <family val="1"/>
      </rPr>
      <t>2)</t>
    </r>
  </si>
  <si>
    <t>Remittance with payment instructions</t>
  </si>
  <si>
    <t>Company terminal giro with instructions</t>
  </si>
  <si>
    <r>
      <t xml:space="preserve">Optical character recognition (OCR) - Return  </t>
    </r>
    <r>
      <rPr>
        <vertAlign val="superscript"/>
        <sz val="11"/>
        <rFont val="Times New Roman"/>
        <family val="1"/>
      </rPr>
      <t>4)</t>
    </r>
  </si>
  <si>
    <r>
      <t>Electronic services</t>
    </r>
    <r>
      <rPr>
        <b/>
        <i/>
        <sz val="11"/>
        <rFont val="Times New Roman"/>
        <family val="1"/>
      </rPr>
      <t xml:space="preserve"> </t>
    </r>
  </si>
  <si>
    <r>
      <t xml:space="preserve">PC/Internet  </t>
    </r>
    <r>
      <rPr>
        <vertAlign val="superscript"/>
        <sz val="11"/>
        <rFont val="Times New Roman"/>
        <family val="1"/>
      </rPr>
      <t>5)</t>
    </r>
  </si>
  <si>
    <t>Remittance with customer identification</t>
  </si>
  <si>
    <t>Notified company terminal giro</t>
  </si>
  <si>
    <t>Unnotified company terminal giro</t>
  </si>
  <si>
    <t>Company terminal giro with customer ident.</t>
  </si>
  <si>
    <t>Own ATM outside business hours</t>
  </si>
  <si>
    <t>Other banks' ATMs during business hours</t>
  </si>
  <si>
    <t>Other banks' ATMs outside business hours</t>
  </si>
  <si>
    <t>Payment terminal (EFTPOS)</t>
  </si>
  <si>
    <r>
      <t xml:space="preserve">Unnotified autogiro   </t>
    </r>
    <r>
      <rPr>
        <vertAlign val="superscript"/>
        <sz val="11"/>
        <rFont val="Times New Roman"/>
        <family val="1"/>
      </rPr>
      <t>6)</t>
    </r>
  </si>
  <si>
    <r>
      <t xml:space="preserve">Notified autogiro  </t>
    </r>
    <r>
      <rPr>
        <vertAlign val="superscript"/>
        <sz val="11"/>
        <rFont val="Times New Roman"/>
        <family val="1"/>
      </rPr>
      <t>6)</t>
    </r>
  </si>
  <si>
    <r>
      <t xml:space="preserve">Agreement-based giro  </t>
    </r>
    <r>
      <rPr>
        <vertAlign val="superscript"/>
        <sz val="11"/>
        <rFont val="Times New Roman"/>
        <family val="1"/>
      </rPr>
      <t>7)</t>
    </r>
  </si>
  <si>
    <t>Electronic</t>
  </si>
  <si>
    <t>Lowest price</t>
  </si>
  <si>
    <t>Highest price</t>
  </si>
  <si>
    <t>Cheques to other countries</t>
  </si>
  <si>
    <t>Regular transfer</t>
  </si>
  <si>
    <t>Express transfer</t>
  </si>
  <si>
    <t>Unnotified remittance</t>
  </si>
  <si>
    <t>Notified remittance</t>
  </si>
  <si>
    <t>Of which ATMs</t>
  </si>
  <si>
    <r>
      <t xml:space="preserve">Payments with instructions using terminals </t>
    </r>
    <r>
      <rPr>
        <vertAlign val="superscript"/>
        <sz val="11"/>
        <rFont val="Times New Roman"/>
        <family val="1"/>
      </rPr>
      <t>6)</t>
    </r>
  </si>
  <si>
    <r>
      <t xml:space="preserve">Total electronic giros  </t>
    </r>
    <r>
      <rPr>
        <b/>
        <vertAlign val="superscript"/>
        <sz val="11"/>
        <rFont val="Times New Roman"/>
        <family val="1"/>
      </rPr>
      <t>7)</t>
    </r>
  </si>
  <si>
    <t>Total savings banks</t>
  </si>
  <si>
    <t xml:space="preserve">American Express </t>
  </si>
  <si>
    <r>
      <t xml:space="preserve">Payments via Eufiserv </t>
    </r>
    <r>
      <rPr>
        <vertAlign val="superscript"/>
        <sz val="11"/>
        <rFont val="Times New Roman"/>
        <family val="1"/>
      </rPr>
      <t xml:space="preserve"> 4)</t>
    </r>
  </si>
  <si>
    <r>
      <t xml:space="preserve">Total  paper-based giros </t>
    </r>
    <r>
      <rPr>
        <b/>
        <vertAlign val="superscript"/>
        <sz val="11"/>
        <rFont val="Times New Roman"/>
        <family val="1"/>
      </rPr>
      <t>2)</t>
    </r>
  </si>
  <si>
    <r>
      <t xml:space="preserve">   Paper-based giro </t>
    </r>
    <r>
      <rPr>
        <vertAlign val="superscript"/>
        <sz val="11"/>
        <rFont val="Times New Roman"/>
        <family val="1"/>
      </rPr>
      <t>3)</t>
    </r>
  </si>
  <si>
    <r>
      <t xml:space="preserve">Total payments by telephone  </t>
    </r>
    <r>
      <rPr>
        <vertAlign val="superscript"/>
        <sz val="11"/>
        <rFont val="Times New Roman"/>
        <family val="1"/>
      </rPr>
      <t>8)</t>
    </r>
  </si>
  <si>
    <r>
      <t xml:space="preserve">Mail giros </t>
    </r>
    <r>
      <rPr>
        <vertAlign val="superscript"/>
        <sz val="11"/>
        <rFont val="Times New Roman"/>
        <family val="1"/>
      </rPr>
      <t>3)</t>
    </r>
  </si>
  <si>
    <r>
      <t xml:space="preserve">Total paper-based giros </t>
    </r>
    <r>
      <rPr>
        <b/>
        <vertAlign val="superscript"/>
        <sz val="11"/>
        <rFont val="Times New Roman"/>
        <family val="1"/>
      </rPr>
      <t>2)</t>
    </r>
  </si>
  <si>
    <r>
      <t xml:space="preserve">Total bank cards </t>
    </r>
    <r>
      <rPr>
        <b/>
        <vertAlign val="superscript"/>
        <sz val="11"/>
        <rFont val="Times New Roman"/>
        <family val="1"/>
      </rPr>
      <t xml:space="preserve"> 3)</t>
    </r>
  </si>
  <si>
    <r>
      <t xml:space="preserve">International payment and credit cards </t>
    </r>
    <r>
      <rPr>
        <vertAlign val="superscript"/>
        <sz val="11"/>
        <rFont val="Times New Roman"/>
        <family val="1"/>
      </rPr>
      <t>2)</t>
    </r>
  </si>
  <si>
    <r>
      <t xml:space="preserve">International payment and credit cards </t>
    </r>
    <r>
      <rPr>
        <vertAlign val="superscript"/>
        <sz val="11"/>
        <rFont val="Times New Roman"/>
        <family val="1"/>
      </rPr>
      <t xml:space="preserve"> 3)</t>
    </r>
  </si>
  <si>
    <t>Turnover in NBO</t>
  </si>
  <si>
    <t>Main development trends</t>
  </si>
  <si>
    <t>Cheques and cards</t>
  </si>
  <si>
    <t>Notes and coins</t>
  </si>
  <si>
    <t>International payment services</t>
  </si>
  <si>
    <r>
      <t xml:space="preserve">Cash payments  </t>
    </r>
    <r>
      <rPr>
        <vertAlign val="superscript"/>
        <sz val="11"/>
        <rFont val="Times New Roman"/>
        <family val="1"/>
      </rPr>
      <t>4)</t>
    </r>
  </si>
  <si>
    <r>
      <t xml:space="preserve">Cash payments </t>
    </r>
    <r>
      <rPr>
        <vertAlign val="superscript"/>
        <sz val="11"/>
        <rFont val="Times New Roman"/>
        <family val="1"/>
      </rPr>
      <t xml:space="preserve"> 4)</t>
    </r>
  </si>
  <si>
    <r>
      <t xml:space="preserve">International credit cards </t>
    </r>
    <r>
      <rPr>
        <vertAlign val="superscript"/>
        <sz val="11"/>
        <rFont val="Times New Roman"/>
        <family val="1"/>
      </rPr>
      <t>4)</t>
    </r>
  </si>
  <si>
    <r>
      <t>Optical character recognition (OCR) - File</t>
    </r>
    <r>
      <rPr>
        <vertAlign val="superscript"/>
        <sz val="11"/>
        <rFont val="Times New Roman"/>
        <family val="1"/>
      </rPr>
      <t xml:space="preserve"> 3)</t>
    </r>
  </si>
  <si>
    <r>
      <t xml:space="preserve">Optical character recognition (OCR) - File </t>
    </r>
    <r>
      <rPr>
        <vertAlign val="superscript"/>
        <sz val="11"/>
        <rFont val="Times New Roman"/>
        <family val="1"/>
      </rPr>
      <t>3)</t>
    </r>
  </si>
  <si>
    <t>List of tables</t>
  </si>
  <si>
    <t>Average daily turnover in NBO Dec. 1997 - 1999. In billions of NOK</t>
  </si>
  <si>
    <t>Number of transactions in main groups of payments 1988-99. In millions</t>
  </si>
  <si>
    <t>Total amount in the payment system 1988-99. In billions of NOK</t>
  </si>
  <si>
    <t>Giro services 1994-99. In millions of transactions</t>
  </si>
  <si>
    <t>Giro services 1994-99. Total amount. In billions of NOK</t>
  </si>
  <si>
    <t>Cheques 1984-99. In millions of transactions</t>
  </si>
  <si>
    <t>Cheques 1988-99. Total amount. In billions of NOK</t>
  </si>
  <si>
    <t>Number of payment terminals and number of locations with payment terminals 1991-99</t>
  </si>
  <si>
    <t>Bank and oil company payment terminals (EFTPOS) 1991-99. In millions of transactions</t>
  </si>
  <si>
    <t>Bank and oil company payment terminals (EFTPOS) 1991-99. Total amount in billions of NOK</t>
  </si>
  <si>
    <t>Cash withdrawals from ATMs 1991-99. In millions of transactions</t>
  </si>
  <si>
    <t>Cash withdrawals from ATMs 1991-99. Total amount in billions of NOK</t>
  </si>
  <si>
    <t xml:space="preserve">Number of ATMs 1984-99 </t>
  </si>
  <si>
    <t>Cash withdrawals at counter 1996-99. In millions of transactions</t>
  </si>
  <si>
    <t>Cash withdrawals at counter 1996-99. Total amount in billions of NOK</t>
  </si>
  <si>
    <t>Cash in circulation 1991-99. Annual average value in millions of NOK</t>
  </si>
  <si>
    <t>Denominations of notes in circulation 1991-99. Annual average value in millions of NOK</t>
  </si>
  <si>
    <t>Denominations of notes in circulation 1991-99. Annual average as a percentage of value</t>
  </si>
  <si>
    <t>Rate of note circulation 1991-99</t>
  </si>
  <si>
    <t>Inflow of notes 1991-99. In millions of  notes</t>
  </si>
  <si>
    <t>Cancelled notes 1991-99. Value in millions of NOK</t>
  </si>
  <si>
    <t>Average life of notes 1991-99. Number of years</t>
  </si>
  <si>
    <t>Denominations of coins in circulation 1991-99. Annual average value in millions of NOK</t>
  </si>
  <si>
    <t>Denominations of coins in circulation 1991-99. Annual average as a percentage of value</t>
  </si>
  <si>
    <t>Rate of coin circulation 1993-99</t>
  </si>
  <si>
    <t>Inflow of coins 1993-99. In millions of coins</t>
  </si>
  <si>
    <t>Norwegians’ use of cards abroad 1988-99. In thousands of transactions</t>
  </si>
  <si>
    <t>Norwegians’ use of cards abroad 1988-99. Total amount. In millions of NOK</t>
  </si>
  <si>
    <t>Non-residents’  use of cards in Norway 1988-99. In thousands of transactions</t>
  </si>
  <si>
    <t>Non-residents’  use of cards in Norway 1988-99. Total amount. In millions of NOK</t>
  </si>
  <si>
    <t>Eurogiro and MoneyGram transfers from abroad to Norway 1994-99. In thousands of transactions</t>
  </si>
  <si>
    <t>Prices for domestic payment services</t>
  </si>
  <si>
    <t>Prices in NOK for payment transactions 1990-99. Averages for all banks</t>
  </si>
  <si>
    <t>Prices in NOK for payment transactions 1990-99. Averages for commercial banks</t>
  </si>
  <si>
    <t>Prices in NOK for payment transactions 1990-99. Averages for savings banks</t>
  </si>
  <si>
    <t>Prices for transfers abroad</t>
  </si>
  <si>
    <t>Prices in NOK for transfers abroad 1.1.98-1.1.99. Averages for all banks</t>
  </si>
  <si>
    <r>
      <t xml:space="preserve">2.1.1  Average daily turnover in NBO Dec. 1997 - 1999. In billions of NOK </t>
    </r>
    <r>
      <rPr>
        <b/>
        <vertAlign val="superscript"/>
        <sz val="12"/>
        <rFont val="Arial"/>
        <family val="2"/>
      </rPr>
      <t>1)</t>
    </r>
  </si>
  <si>
    <r>
      <t xml:space="preserve">4.1.1  Number of transactions in main groups of payments 1988-99. In millions </t>
    </r>
    <r>
      <rPr>
        <b/>
        <vertAlign val="superscript"/>
        <sz val="12"/>
        <rFont val="Arial"/>
        <family val="2"/>
      </rPr>
      <t>1)</t>
    </r>
  </si>
  <si>
    <r>
      <t xml:space="preserve">4.1.2  Total amount in the payment system 1988-99. In billions of NOK </t>
    </r>
    <r>
      <rPr>
        <b/>
        <vertAlign val="superscript"/>
        <sz val="12"/>
        <rFont val="Arial"/>
        <family val="2"/>
      </rPr>
      <t>1)</t>
    </r>
  </si>
  <si>
    <r>
      <t>4.2.1  Giro services 1994-99. In millions of transactions</t>
    </r>
    <r>
      <rPr>
        <b/>
        <vertAlign val="superscript"/>
        <sz val="12"/>
        <rFont val="Arial"/>
        <family val="2"/>
      </rPr>
      <t>1)</t>
    </r>
  </si>
  <si>
    <r>
      <t xml:space="preserve">4.2.2  Giro services 1994-99. Total amount. In billions of NOK </t>
    </r>
    <r>
      <rPr>
        <b/>
        <vertAlign val="superscript"/>
        <sz val="12"/>
        <rFont val="Arial"/>
        <family val="2"/>
      </rPr>
      <t>1)</t>
    </r>
  </si>
  <si>
    <r>
      <t xml:space="preserve">4.3.1  Cheques 1984-99. In millions of transactions </t>
    </r>
    <r>
      <rPr>
        <b/>
        <vertAlign val="superscript"/>
        <sz val="12"/>
        <rFont val="Arial"/>
        <family val="2"/>
      </rPr>
      <t>1)</t>
    </r>
  </si>
  <si>
    <r>
      <t xml:space="preserve">4.3.2  Cheques 1988-99. Total amount. In billions of NOK </t>
    </r>
    <r>
      <rPr>
        <b/>
        <vertAlign val="superscript"/>
        <sz val="12"/>
        <rFont val="Arial"/>
        <family val="2"/>
      </rPr>
      <t>1)</t>
    </r>
  </si>
  <si>
    <r>
      <t xml:space="preserve">4.3.5  Number of payment cards issued by banks, card companies and oil companies 1991-99. In thousands </t>
    </r>
    <r>
      <rPr>
        <b/>
        <vertAlign val="superscript"/>
        <sz val="12"/>
        <rFont val="Arial"/>
        <family val="2"/>
      </rPr>
      <t>1)</t>
    </r>
  </si>
  <si>
    <t>4.3.6  Number of payment terminals and number of locations with payment terminals 1991-99</t>
  </si>
  <si>
    <r>
      <t xml:space="preserve">4.3.7  Bank and oil company payment terminals (EFTPOS) 1991-99. In millions of transactions </t>
    </r>
    <r>
      <rPr>
        <b/>
        <vertAlign val="superscript"/>
        <sz val="12"/>
        <rFont val="Arial"/>
        <family val="2"/>
      </rPr>
      <t>1)</t>
    </r>
  </si>
  <si>
    <r>
      <t xml:space="preserve">4.3.8  Bank and oil company payment terminals (EFTPOS) 1991-99. Total amount in billions of NOK </t>
    </r>
    <r>
      <rPr>
        <b/>
        <vertAlign val="superscript"/>
        <sz val="12"/>
        <rFont val="Arial"/>
        <family val="2"/>
      </rPr>
      <t>1)</t>
    </r>
  </si>
  <si>
    <r>
      <t xml:space="preserve">4.3.9  Cash withdrawals from ATMs 1991-99. In millions of transactions </t>
    </r>
    <r>
      <rPr>
        <b/>
        <vertAlign val="superscript"/>
        <sz val="12"/>
        <rFont val="Arial"/>
        <family val="2"/>
      </rPr>
      <t>1)</t>
    </r>
  </si>
  <si>
    <r>
      <t xml:space="preserve">4.3.10  Cash withdrawals from ATMs 1991-99. Total amount in billions of NOK </t>
    </r>
    <r>
      <rPr>
        <b/>
        <vertAlign val="superscript"/>
        <sz val="12"/>
        <rFont val="Arial"/>
        <family val="2"/>
      </rPr>
      <t>1)</t>
    </r>
  </si>
  <si>
    <t xml:space="preserve">4.3.11  Number of ATMs 1984-99 </t>
  </si>
  <si>
    <t>4.4.1  Cash in circulation 1991-99. Annual average value in millions of NOK</t>
  </si>
  <si>
    <t>4.4.2  Denominations of notes in circulation 1991-99. Annual average value in millions of NOK</t>
  </si>
  <si>
    <t>4.4.3  Denominations of notes in circulation 1991-99. Annual average as a percentage of value</t>
  </si>
  <si>
    <r>
      <t xml:space="preserve">4.4.4  Rate of note circulation 1991-99 </t>
    </r>
    <r>
      <rPr>
        <b/>
        <vertAlign val="superscript"/>
        <sz val="12"/>
        <rFont val="Arial"/>
        <family val="2"/>
      </rPr>
      <t>1)</t>
    </r>
    <r>
      <rPr>
        <b/>
        <sz val="12"/>
        <rFont val="Arial"/>
        <family val="2"/>
      </rPr>
      <t xml:space="preserve"> </t>
    </r>
  </si>
  <si>
    <r>
      <t>4.4.5  Inflow of notes 1991-99. In millions of  notes</t>
    </r>
    <r>
      <rPr>
        <b/>
        <vertAlign val="superscript"/>
        <sz val="12"/>
        <rFont val="Arial"/>
        <family val="2"/>
      </rPr>
      <t>1)</t>
    </r>
  </si>
  <si>
    <t>4.4.6  Cancelled notes 1991-99. Value in millions of NOK</t>
  </si>
  <si>
    <t>4.4.7  Average life of notes 1991-99. Number of years</t>
  </si>
  <si>
    <t>4.4.8  Denominations of coins in circulation 1991-99. Annual average value in millions of NOK</t>
  </si>
  <si>
    <t>4.4.9  Denominations of coins in circulation 1991-99. Annual average as a percentage of value</t>
  </si>
  <si>
    <r>
      <t xml:space="preserve">4.4.10  Rate of coin circulation 1993-99 </t>
    </r>
    <r>
      <rPr>
        <b/>
        <vertAlign val="superscript"/>
        <sz val="12"/>
        <rFont val="Arial"/>
        <family val="2"/>
      </rPr>
      <t>1)</t>
    </r>
  </si>
  <si>
    <r>
      <t xml:space="preserve">4.4.11  Inflow of coins 1993-99. In millions of coins </t>
    </r>
    <r>
      <rPr>
        <b/>
        <vertAlign val="superscript"/>
        <sz val="12"/>
        <rFont val="Arial"/>
        <family val="2"/>
      </rPr>
      <t>1)</t>
    </r>
  </si>
  <si>
    <r>
      <t xml:space="preserve">4.5.1  Norwegians’ use of cards abroad 1988-99. In thousands of transactions </t>
    </r>
    <r>
      <rPr>
        <b/>
        <vertAlign val="superscript"/>
        <sz val="12"/>
        <rFont val="Arial"/>
        <family val="2"/>
      </rPr>
      <t>1)</t>
    </r>
  </si>
  <si>
    <r>
      <t xml:space="preserve">4.5.2  Norwegians’ use of cards abroad 1988-99. Total amount. In millions of NOK </t>
    </r>
    <r>
      <rPr>
        <b/>
        <vertAlign val="superscript"/>
        <sz val="12"/>
        <rFont val="Arial"/>
        <family val="2"/>
      </rPr>
      <t>1)</t>
    </r>
  </si>
  <si>
    <r>
      <t xml:space="preserve">4.5.3  Non-residents’  use of cards in Norway 1988-99. In thousands of transactions </t>
    </r>
    <r>
      <rPr>
        <b/>
        <vertAlign val="superscript"/>
        <sz val="12"/>
        <rFont val="Arial"/>
        <family val="2"/>
      </rPr>
      <t>1)</t>
    </r>
  </si>
  <si>
    <r>
      <t xml:space="preserve">4.5.4  Non-residents’  use of cards in Norway 1988-99. Total amount. In millions of NOK </t>
    </r>
    <r>
      <rPr>
        <b/>
        <vertAlign val="superscript"/>
        <sz val="12"/>
        <rFont val="Arial"/>
        <family val="2"/>
      </rPr>
      <t>1)</t>
    </r>
  </si>
  <si>
    <t>4.5.6  Eurogiro and MoneyGram transfers from abroad to Norway 1994-99. In thousands of transactions</t>
  </si>
  <si>
    <r>
      <t xml:space="preserve">5.1.1  Prices in NOK for payment transactions 1990-99. Averages for all banks </t>
    </r>
    <r>
      <rPr>
        <b/>
        <vertAlign val="superscript"/>
        <sz val="12"/>
        <rFont val="Arial"/>
        <family val="2"/>
      </rPr>
      <t>1)</t>
    </r>
  </si>
  <si>
    <r>
      <t xml:space="preserve">5.1.2  Prices in NOK for payment transactions 1990-99. Averages for commercial banks </t>
    </r>
    <r>
      <rPr>
        <b/>
        <vertAlign val="superscript"/>
        <sz val="12"/>
        <rFont val="Arial"/>
        <family val="2"/>
      </rPr>
      <t>1)</t>
    </r>
  </si>
  <si>
    <r>
      <t xml:space="preserve">5.1.3  Prices in NOK for payment transactions 1990-99. Averages for savings banks </t>
    </r>
    <r>
      <rPr>
        <b/>
        <vertAlign val="superscript"/>
        <sz val="12"/>
        <rFont val="Arial"/>
        <family val="2"/>
      </rPr>
      <t>1)</t>
    </r>
  </si>
  <si>
    <r>
      <t xml:space="preserve">5.2.1  Prices in NOK for transfers abroad 1.1.98-1.1.99. Averages for all banks </t>
    </r>
    <r>
      <rPr>
        <b/>
        <vertAlign val="superscript"/>
        <sz val="12"/>
        <rFont val="Arial"/>
        <family val="2"/>
      </rPr>
      <t>1)</t>
    </r>
  </si>
  <si>
    <t>Cheques</t>
  </si>
  <si>
    <t>Cash withdrawals (ATMs)</t>
  </si>
  <si>
    <t>Number of cards less double counting of combined cards</t>
  </si>
  <si>
    <t>Payment and credit cards 1991-99. In millions of transactions</t>
  </si>
  <si>
    <t>Payment and credit cards 1991-99. Total amount. In billions of NOK</t>
  </si>
  <si>
    <r>
      <t xml:space="preserve">4.3.3  Payment and credit cards 1991-99. In millions of transactions </t>
    </r>
    <r>
      <rPr>
        <b/>
        <vertAlign val="superscript"/>
        <sz val="12"/>
        <rFont val="Arial"/>
        <family val="2"/>
      </rPr>
      <t>1)</t>
    </r>
  </si>
  <si>
    <r>
      <t xml:space="preserve">4.3.4  Payment and credit cards 1991-99. Total amount. In billions of NOK </t>
    </r>
    <r>
      <rPr>
        <b/>
        <vertAlign val="superscript"/>
        <sz val="12"/>
        <rFont val="Arial"/>
        <family val="2"/>
      </rPr>
      <t>1)</t>
    </r>
  </si>
  <si>
    <t>MoneyGram</t>
  </si>
  <si>
    <t>Personal cheques</t>
  </si>
  <si>
    <t>Business cheques</t>
  </si>
  <si>
    <t>Paper-based services</t>
  </si>
  <si>
    <t>Giro, account debits</t>
  </si>
  <si>
    <t>Giro, collection box</t>
  </si>
  <si>
    <t>Giro, cash payment</t>
  </si>
  <si>
    <t>Footnotes:         After Table 5.1.3</t>
  </si>
  <si>
    <t>Paper-based</t>
  </si>
  <si>
    <r>
      <t xml:space="preserve">4.3.12  Cash withdrawals at counter in commercial banks 1996-99. In millions of transactions </t>
    </r>
    <r>
      <rPr>
        <b/>
        <vertAlign val="superscript"/>
        <sz val="12"/>
        <rFont val="Arial"/>
        <family val="2"/>
      </rPr>
      <t>1)</t>
    </r>
  </si>
  <si>
    <r>
      <t xml:space="preserve">4.3.13  Cash withdrawals at counter in commercial banks 1996-99. Total amount in billions of NOK </t>
    </r>
    <r>
      <rPr>
        <b/>
        <vertAlign val="superscript"/>
        <sz val="12"/>
        <rFont val="Arial"/>
        <family val="2"/>
      </rPr>
      <t>1)</t>
    </r>
  </si>
  <si>
    <t>25-øre 1)</t>
  </si>
  <si>
    <r>
      <t xml:space="preserve">Copper  </t>
    </r>
    <r>
      <rPr>
        <vertAlign val="superscript"/>
        <sz val="11"/>
        <rFont val="Times New Roman"/>
        <family val="1"/>
      </rPr>
      <t>1)</t>
    </r>
  </si>
  <si>
    <t>to abroad 1994-99. In thousands of transactions</t>
  </si>
  <si>
    <t xml:space="preserve">Foreign currency cheque, foreign currency giro and MoneyGram transfers from Norway </t>
  </si>
  <si>
    <t>In thousands</t>
  </si>
  <si>
    <t>Number of payment cards issued by banks, card companies and oil companies 1991-99</t>
  </si>
  <si>
    <t xml:space="preserve">    system - NBO" in Norges Bank's Economic Bulletin no. 3/1997</t>
  </si>
  <si>
    <t xml:space="preserve">1) For more information on NBO, see Chapter 2.1.2 of this year's report and the article "Norges Bank's new settlement </t>
  </si>
  <si>
    <t>4.5.5  Foreign currency cheque, foreign currency giro and MoneyGram transfers from Norway to abroad 1994-99.</t>
  </si>
  <si>
    <t xml:space="preserve">           In thousands of transactions </t>
  </si>
</sst>
</file>

<file path=xl/styles.xml><?xml version="1.0" encoding="utf-8"?>
<styleSheet xmlns="http://schemas.openxmlformats.org/spreadsheetml/2006/main">
  <numFmts count="36">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0.0"/>
    <numFmt numFmtId="175" formatCode="0.0\ %"/>
    <numFmt numFmtId="176" formatCode="#,##0.0000"/>
    <numFmt numFmtId="177" formatCode="#,##0.00000"/>
    <numFmt numFmtId="178" formatCode="#,##0.000000"/>
    <numFmt numFmtId="179" formatCode="#,##0.0_);\(#,##0.0\)"/>
    <numFmt numFmtId="180" formatCode="0.000"/>
    <numFmt numFmtId="181" formatCode="0.0000"/>
    <numFmt numFmtId="182" formatCode="0.00000"/>
    <numFmt numFmtId="183" formatCode="#,##0.00_);\(#,##0.00\)"/>
    <numFmt numFmtId="184" formatCode="#,##0_);\(#,##0\)"/>
    <numFmt numFmtId="185" formatCode="mmmm\ yy"/>
    <numFmt numFmtId="186" formatCode="mmm\ yy"/>
    <numFmt numFmtId="187" formatCode="d/m/yy"/>
    <numFmt numFmtId="188" formatCode="d/\ mmmm"/>
    <numFmt numFmtId="189" formatCode="0.000000"/>
    <numFmt numFmtId="190" formatCode="0.0000000"/>
    <numFmt numFmtId="191" formatCode="_ * #,##0_ ;_ * \-#,##0_ ;_ * &quot;-&quot;??_ ;_ @_ "/>
  </numFmts>
  <fonts count="27">
    <font>
      <sz val="10"/>
      <name val="Arial"/>
      <family val="0"/>
    </font>
    <font>
      <b/>
      <sz val="10"/>
      <name val="Arial"/>
      <family val="2"/>
    </font>
    <font>
      <b/>
      <sz val="12"/>
      <name val="Arial"/>
      <family val="2"/>
    </font>
    <font>
      <b/>
      <sz val="14"/>
      <name val="Arial"/>
      <family val="2"/>
    </font>
    <font>
      <b/>
      <i/>
      <sz val="12"/>
      <name val="Arial"/>
      <family val="2"/>
    </font>
    <font>
      <b/>
      <vertAlign val="superscript"/>
      <sz val="12"/>
      <name val="Arial"/>
      <family val="2"/>
    </font>
    <font>
      <sz val="11"/>
      <name val="Times New Roman"/>
      <family val="1"/>
    </font>
    <font>
      <b/>
      <sz val="11"/>
      <name val="Times New Roman"/>
      <family val="1"/>
    </font>
    <font>
      <b/>
      <i/>
      <sz val="11"/>
      <name val="Times New Roman"/>
      <family val="1"/>
    </font>
    <font>
      <i/>
      <sz val="11"/>
      <name val="Times New Roman"/>
      <family val="1"/>
    </font>
    <font>
      <vertAlign val="superscript"/>
      <sz val="11"/>
      <name val="Times New Roman"/>
      <family val="1"/>
    </font>
    <font>
      <b/>
      <sz val="11"/>
      <name val="Arial"/>
      <family val="2"/>
    </font>
    <font>
      <b/>
      <i/>
      <sz val="10"/>
      <name val="Arial"/>
      <family val="2"/>
    </font>
    <font>
      <i/>
      <sz val="10"/>
      <name val="Arial"/>
      <family val="0"/>
    </font>
    <font>
      <b/>
      <vertAlign val="superscript"/>
      <sz val="11"/>
      <name val="Times New Roman"/>
      <family val="1"/>
    </font>
    <font>
      <sz val="8"/>
      <name val="Times New Roman"/>
      <family val="1"/>
    </font>
    <font>
      <sz val="8"/>
      <name val="Arial"/>
      <family val="0"/>
    </font>
    <font>
      <sz val="10"/>
      <name val="Times New Roman"/>
      <family val="1"/>
    </font>
    <font>
      <vertAlign val="superscript"/>
      <sz val="10"/>
      <name val="Arial"/>
      <family val="2"/>
    </font>
    <font>
      <sz val="16"/>
      <name val="Arial"/>
      <family val="2"/>
    </font>
    <font>
      <b/>
      <sz val="11"/>
      <color indexed="8"/>
      <name val="Times New Roman"/>
      <family val="1"/>
    </font>
    <font>
      <sz val="11"/>
      <color indexed="8"/>
      <name val="Times New Roman"/>
      <family val="1"/>
    </font>
    <font>
      <sz val="10"/>
      <color indexed="10"/>
      <name val="Arial"/>
      <family val="2"/>
    </font>
    <font>
      <sz val="9"/>
      <name val="Arial"/>
      <family val="2"/>
    </font>
    <font>
      <b/>
      <sz val="9"/>
      <name val="Arial"/>
      <family val="2"/>
    </font>
    <font>
      <b/>
      <sz val="14"/>
      <name val="Albertus Medium"/>
      <family val="2"/>
    </font>
    <font>
      <sz val="14"/>
      <name val="Albertus Medium"/>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31">
    <xf numFmtId="0" fontId="0" fillId="0" borderId="0" xfId="0" applyAlignment="1">
      <alignment/>
    </xf>
    <xf numFmtId="0" fontId="0" fillId="0" borderId="0" xfId="0" applyBorder="1" applyAlignment="1">
      <alignment/>
    </xf>
    <xf numFmtId="0" fontId="1" fillId="0" borderId="0" xfId="0" applyFont="1" applyAlignment="1">
      <alignment horizontal="center"/>
    </xf>
    <xf numFmtId="0" fontId="1" fillId="0" borderId="0" xfId="0" applyFont="1" applyBorder="1" applyAlignment="1">
      <alignment horizontal="center"/>
    </xf>
    <xf numFmtId="0" fontId="0" fillId="0" borderId="0" xfId="0" applyBorder="1" applyAlignment="1">
      <alignment horizontal="center"/>
    </xf>
    <xf numFmtId="0" fontId="2" fillId="0" borderId="0" xfId="0" applyFont="1" applyBorder="1" applyAlignment="1">
      <alignment horizontal="center"/>
    </xf>
    <xf numFmtId="0" fontId="0" fillId="0" borderId="0" xfId="0" applyAlignment="1">
      <alignment horizontal="center"/>
    </xf>
    <xf numFmtId="0" fontId="0" fillId="0" borderId="1" xfId="0" applyBorder="1" applyAlignment="1">
      <alignment/>
    </xf>
    <xf numFmtId="0" fontId="3" fillId="0" borderId="0" xfId="0" applyFont="1" applyBorder="1" applyAlignment="1">
      <alignment/>
    </xf>
    <xf numFmtId="0" fontId="2" fillId="0" borderId="0" xfId="0" applyFont="1" applyBorder="1" applyAlignment="1">
      <alignment/>
    </xf>
    <xf numFmtId="0" fontId="4" fillId="0" borderId="0" xfId="0" applyFont="1" applyBorder="1" applyAlignment="1">
      <alignment/>
    </xf>
    <xf numFmtId="0" fontId="6" fillId="0" borderId="2" xfId="0" applyFont="1" applyBorder="1" applyAlignment="1">
      <alignment horizontal="center"/>
    </xf>
    <xf numFmtId="0" fontId="7" fillId="0" borderId="0" xfId="0" applyFont="1" applyBorder="1" applyAlignment="1">
      <alignment/>
    </xf>
    <xf numFmtId="0" fontId="6" fillId="0" borderId="0" xfId="0" applyFont="1" applyBorder="1" applyAlignment="1">
      <alignment horizontal="center"/>
    </xf>
    <xf numFmtId="0" fontId="6" fillId="0" borderId="0" xfId="0" applyFont="1" applyBorder="1" applyAlignment="1">
      <alignment/>
    </xf>
    <xf numFmtId="0" fontId="9" fillId="0" borderId="0" xfId="0" applyFont="1" applyBorder="1" applyAlignment="1">
      <alignment horizontal="left" indent="1"/>
    </xf>
    <xf numFmtId="0" fontId="6" fillId="0" borderId="0" xfId="0" applyFont="1" applyAlignment="1">
      <alignment/>
    </xf>
    <xf numFmtId="2" fontId="6" fillId="0" borderId="0" xfId="0" applyNumberFormat="1" applyFont="1" applyAlignment="1">
      <alignment horizontal="center"/>
    </xf>
    <xf numFmtId="0" fontId="9" fillId="0" borderId="0" xfId="0" applyFont="1" applyAlignment="1">
      <alignment/>
    </xf>
    <xf numFmtId="2" fontId="6" fillId="0" borderId="0" xfId="0" applyNumberFormat="1" applyFont="1" applyAlignment="1">
      <alignment/>
    </xf>
    <xf numFmtId="0" fontId="6" fillId="0" borderId="0" xfId="0" applyFont="1" applyBorder="1" applyAlignment="1" quotePrefix="1">
      <alignment horizontal="center"/>
    </xf>
    <xf numFmtId="2" fontId="9" fillId="0" borderId="0" xfId="0" applyNumberFormat="1" applyFont="1" applyAlignment="1">
      <alignment/>
    </xf>
    <xf numFmtId="0" fontId="6" fillId="0" borderId="0" xfId="0" applyFont="1" applyBorder="1" applyAlignment="1">
      <alignment horizontal="left"/>
    </xf>
    <xf numFmtId="0" fontId="7" fillId="0" borderId="0" xfId="0" applyFont="1" applyBorder="1" applyAlignment="1">
      <alignment horizontal="left"/>
    </xf>
    <xf numFmtId="0" fontId="9" fillId="0" borderId="1" xfId="0" applyFont="1" applyBorder="1" applyAlignment="1">
      <alignment horizontal="left" indent="1"/>
    </xf>
    <xf numFmtId="0" fontId="7" fillId="0" borderId="1" xfId="0" applyFont="1" applyBorder="1" applyAlignment="1">
      <alignment horizontal="center"/>
    </xf>
    <xf numFmtId="0" fontId="7" fillId="0" borderId="1" xfId="0" applyFont="1" applyBorder="1" applyAlignment="1" quotePrefix="1">
      <alignment horizontal="center"/>
    </xf>
    <xf numFmtId="0" fontId="6" fillId="0" borderId="2" xfId="0" applyFont="1" applyBorder="1" applyAlignment="1">
      <alignment/>
    </xf>
    <xf numFmtId="0" fontId="7" fillId="0" borderId="0" xfId="0" applyFont="1" applyBorder="1" applyAlignment="1">
      <alignment horizontal="center"/>
    </xf>
    <xf numFmtId="0" fontId="7" fillId="0" borderId="0" xfId="0" applyFont="1" applyAlignment="1">
      <alignment horizontal="center"/>
    </xf>
    <xf numFmtId="0" fontId="6" fillId="0" borderId="0" xfId="0" applyFont="1" applyAlignment="1">
      <alignment horizontal="center"/>
    </xf>
    <xf numFmtId="0" fontId="7" fillId="0" borderId="1" xfId="0" applyFont="1" applyBorder="1" applyAlignment="1">
      <alignment/>
    </xf>
    <xf numFmtId="0" fontId="8" fillId="0" borderId="0" xfId="0" applyFont="1" applyBorder="1" applyAlignment="1">
      <alignment horizontal="left" indent="1"/>
    </xf>
    <xf numFmtId="0" fontId="6" fillId="0" borderId="1" xfId="0" applyFont="1" applyBorder="1" applyAlignment="1">
      <alignment/>
    </xf>
    <xf numFmtId="0" fontId="11" fillId="0" borderId="0" xfId="0" applyFont="1" applyAlignment="1">
      <alignment horizontal="center"/>
    </xf>
    <xf numFmtId="14" fontId="6" fillId="0" borderId="1" xfId="0" applyNumberFormat="1" applyFont="1" applyBorder="1" applyAlignment="1">
      <alignment horizontal="center"/>
    </xf>
    <xf numFmtId="0" fontId="2" fillId="0" borderId="1" xfId="0" applyFont="1" applyBorder="1" applyAlignment="1">
      <alignment/>
    </xf>
    <xf numFmtId="0" fontId="9" fillId="0" borderId="0" xfId="0" applyFont="1" applyBorder="1" applyAlignment="1">
      <alignment/>
    </xf>
    <xf numFmtId="0" fontId="8" fillId="0" borderId="0" xfId="0" applyFont="1" applyAlignment="1">
      <alignment horizontal="center"/>
    </xf>
    <xf numFmtId="0" fontId="12" fillId="0" borderId="0" xfId="0" applyFont="1" applyAlignment="1">
      <alignment horizontal="center"/>
    </xf>
    <xf numFmtId="0" fontId="13" fillId="0" borderId="0" xfId="0" applyFont="1" applyAlignment="1">
      <alignment/>
    </xf>
    <xf numFmtId="174" fontId="6" fillId="0" borderId="0" xfId="0" applyNumberFormat="1" applyFont="1" applyBorder="1" applyAlignment="1">
      <alignment horizontal="right"/>
    </xf>
    <xf numFmtId="174" fontId="6" fillId="0" borderId="0" xfId="0" applyNumberFormat="1" applyFont="1" applyAlignment="1">
      <alignment horizontal="right"/>
    </xf>
    <xf numFmtId="174" fontId="6" fillId="0" borderId="1" xfId="0" applyNumberFormat="1" applyFont="1" applyBorder="1" applyAlignment="1">
      <alignment horizontal="right"/>
    </xf>
    <xf numFmtId="174" fontId="6" fillId="0" borderId="1" xfId="0" applyNumberFormat="1" applyFont="1" applyBorder="1" applyAlignment="1" quotePrefix="1">
      <alignment horizontal="right"/>
    </xf>
    <xf numFmtId="0" fontId="6" fillId="0" borderId="2" xfId="0" applyFont="1" applyBorder="1" applyAlignment="1">
      <alignment horizontal="right"/>
    </xf>
    <xf numFmtId="0" fontId="9" fillId="0" borderId="0" xfId="0" applyFont="1" applyAlignment="1">
      <alignment horizontal="left" indent="1"/>
    </xf>
    <xf numFmtId="0" fontId="6" fillId="0" borderId="0" xfId="0" applyFont="1" applyAlignment="1">
      <alignment horizontal="left"/>
    </xf>
    <xf numFmtId="0" fontId="0" fillId="0" borderId="1" xfId="0" applyFont="1" applyBorder="1" applyAlignment="1">
      <alignment/>
    </xf>
    <xf numFmtId="4" fontId="6" fillId="0" borderId="0" xfId="0" applyNumberFormat="1" applyFont="1" applyBorder="1" applyAlignment="1">
      <alignment horizontal="right"/>
    </xf>
    <xf numFmtId="4" fontId="6" fillId="0" borderId="0" xfId="0" applyNumberFormat="1" applyFont="1" applyAlignment="1">
      <alignment horizontal="right"/>
    </xf>
    <xf numFmtId="4" fontId="6" fillId="0" borderId="1" xfId="0" applyNumberFormat="1" applyFont="1" applyBorder="1" applyAlignment="1">
      <alignment horizontal="right"/>
    </xf>
    <xf numFmtId="4" fontId="6" fillId="0" borderId="1" xfId="0" applyNumberFormat="1" applyFont="1" applyBorder="1" applyAlignment="1" quotePrefix="1">
      <alignment horizontal="right"/>
    </xf>
    <xf numFmtId="4" fontId="7" fillId="0" borderId="0" xfId="0" applyNumberFormat="1" applyFont="1" applyBorder="1" applyAlignment="1">
      <alignment horizontal="right"/>
    </xf>
    <xf numFmtId="4" fontId="7" fillId="0" borderId="0" xfId="0" applyNumberFormat="1" applyFont="1" applyAlignment="1">
      <alignment horizontal="right"/>
    </xf>
    <xf numFmtId="4" fontId="1" fillId="0" borderId="0" xfId="0" applyNumberFormat="1" applyFont="1" applyAlignment="1">
      <alignment/>
    </xf>
    <xf numFmtId="174" fontId="7" fillId="0" borderId="0" xfId="0" applyNumberFormat="1" applyFont="1" applyBorder="1" applyAlignment="1">
      <alignment horizontal="right"/>
    </xf>
    <xf numFmtId="174" fontId="7" fillId="0" borderId="0" xfId="0" applyNumberFormat="1" applyFont="1" applyBorder="1" applyAlignment="1" quotePrefix="1">
      <alignment horizontal="right"/>
    </xf>
    <xf numFmtId="174" fontId="7" fillId="0" borderId="0" xfId="0" applyNumberFormat="1" applyFont="1" applyAlignment="1">
      <alignment horizontal="right"/>
    </xf>
    <xf numFmtId="175" fontId="7" fillId="0" borderId="0" xfId="15" applyNumberFormat="1" applyFont="1" applyBorder="1" applyAlignment="1">
      <alignment horizontal="right"/>
    </xf>
    <xf numFmtId="175" fontId="7" fillId="0" borderId="0" xfId="15" applyNumberFormat="1" applyFont="1" applyAlignment="1">
      <alignment horizontal="right"/>
    </xf>
    <xf numFmtId="172" fontId="7" fillId="0" borderId="0" xfId="15" applyNumberFormat="1" applyFont="1" applyBorder="1" applyAlignment="1">
      <alignment horizontal="right"/>
    </xf>
    <xf numFmtId="175" fontId="6" fillId="0" borderId="0" xfId="15" applyNumberFormat="1" applyFont="1" applyBorder="1" applyAlignment="1">
      <alignment horizontal="right"/>
    </xf>
    <xf numFmtId="175" fontId="6" fillId="0" borderId="0" xfId="15" applyNumberFormat="1" applyFont="1" applyAlignment="1">
      <alignment horizontal="right"/>
    </xf>
    <xf numFmtId="172" fontId="6" fillId="0" borderId="0" xfId="15" applyNumberFormat="1" applyFont="1" applyBorder="1" applyAlignment="1">
      <alignment horizontal="right"/>
    </xf>
    <xf numFmtId="172" fontId="6" fillId="0" borderId="1" xfId="15" applyNumberFormat="1" applyFont="1" applyBorder="1" applyAlignment="1">
      <alignment horizontal="right"/>
    </xf>
    <xf numFmtId="0" fontId="9" fillId="0" borderId="0" xfId="0" applyFont="1" applyBorder="1" applyAlignment="1">
      <alignment horizontal="left"/>
    </xf>
    <xf numFmtId="174" fontId="6" fillId="0" borderId="0" xfId="0" applyNumberFormat="1" applyFont="1" applyBorder="1" applyAlignment="1" quotePrefix="1">
      <alignment horizontal="right"/>
    </xf>
    <xf numFmtId="0" fontId="6" fillId="0" borderId="1" xfId="0" applyFont="1" applyBorder="1" applyAlignment="1">
      <alignment horizontal="right"/>
    </xf>
    <xf numFmtId="0" fontId="6" fillId="0" borderId="1" xfId="0" applyFont="1" applyBorder="1" applyAlignment="1">
      <alignment horizontal="left"/>
    </xf>
    <xf numFmtId="0" fontId="6" fillId="0" borderId="1" xfId="0" applyFont="1" applyBorder="1" applyAlignment="1">
      <alignment/>
    </xf>
    <xf numFmtId="174" fontId="6" fillId="0" borderId="1" xfId="0" applyNumberFormat="1" applyFont="1" applyBorder="1" applyAlignment="1">
      <alignment/>
    </xf>
    <xf numFmtId="174" fontId="1" fillId="0" borderId="0" xfId="0" applyNumberFormat="1" applyFont="1" applyAlignment="1">
      <alignment/>
    </xf>
    <xf numFmtId="174" fontId="7" fillId="0" borderId="0" xfId="0" applyNumberFormat="1" applyFont="1" applyAlignment="1">
      <alignment/>
    </xf>
    <xf numFmtId="179" fontId="0" fillId="0" borderId="0" xfId="0" applyNumberFormat="1" applyAlignment="1">
      <alignment/>
    </xf>
    <xf numFmtId="179" fontId="6" fillId="0" borderId="0" xfId="0" applyNumberFormat="1" applyFont="1" applyAlignment="1">
      <alignment/>
    </xf>
    <xf numFmtId="179" fontId="7" fillId="0" borderId="0" xfId="0" applyNumberFormat="1" applyFont="1" applyAlignment="1">
      <alignment/>
    </xf>
    <xf numFmtId="179" fontId="8" fillId="0" borderId="0" xfId="0" applyNumberFormat="1" applyFont="1" applyAlignment="1">
      <alignment horizontal="left" indent="1"/>
    </xf>
    <xf numFmtId="0" fontId="7" fillId="0" borderId="0" xfId="0" applyFont="1" applyAlignment="1">
      <alignment/>
    </xf>
    <xf numFmtId="0" fontId="8" fillId="0" borderId="0" xfId="0" applyFont="1" applyAlignment="1">
      <alignment horizontal="left" indent="1"/>
    </xf>
    <xf numFmtId="0" fontId="6" fillId="0" borderId="0" xfId="0" applyFont="1" applyAlignment="1">
      <alignment horizontal="left" indent="1"/>
    </xf>
    <xf numFmtId="0" fontId="6" fillId="0" borderId="0" xfId="0" applyFont="1" applyAlignment="1">
      <alignment horizontal="left" indent="2"/>
    </xf>
    <xf numFmtId="179" fontId="6" fillId="0" borderId="0" xfId="0" applyNumberFormat="1" applyFont="1" applyBorder="1" applyAlignment="1">
      <alignment/>
    </xf>
    <xf numFmtId="0" fontId="8" fillId="0" borderId="1" xfId="0" applyFont="1" applyBorder="1" applyAlignment="1">
      <alignment horizontal="left" indent="1"/>
    </xf>
    <xf numFmtId="179" fontId="6" fillId="0" borderId="0" xfId="0" applyNumberFormat="1" applyFont="1" applyAlignment="1">
      <alignment horizontal="center"/>
    </xf>
    <xf numFmtId="179" fontId="7" fillId="0" borderId="0" xfId="0" applyNumberFormat="1" applyFont="1" applyAlignment="1">
      <alignment horizontal="center"/>
    </xf>
    <xf numFmtId="179" fontId="7" fillId="0" borderId="0" xfId="0" applyNumberFormat="1" applyFont="1" applyAlignment="1">
      <alignment horizontal="right"/>
    </xf>
    <xf numFmtId="179" fontId="6" fillId="0" borderId="0" xfId="0" applyNumberFormat="1" applyFont="1" applyAlignment="1">
      <alignment/>
    </xf>
    <xf numFmtId="0" fontId="6" fillId="0" borderId="0" xfId="0" applyFont="1" applyAlignment="1">
      <alignment/>
    </xf>
    <xf numFmtId="0" fontId="6" fillId="0" borderId="0" xfId="0" applyFont="1" applyBorder="1" applyAlignment="1">
      <alignment/>
    </xf>
    <xf numFmtId="179" fontId="7" fillId="0" borderId="0" xfId="0" applyNumberFormat="1" applyFont="1" applyAlignment="1">
      <alignment/>
    </xf>
    <xf numFmtId="179" fontId="7" fillId="0" borderId="0" xfId="0" applyNumberFormat="1" applyFont="1" applyBorder="1" applyAlignment="1">
      <alignment horizontal="center"/>
    </xf>
    <xf numFmtId="179" fontId="7" fillId="0" borderId="0" xfId="0" applyNumberFormat="1" applyFont="1" applyBorder="1" applyAlignment="1">
      <alignment/>
    </xf>
    <xf numFmtId="179" fontId="0" fillId="0" borderId="1" xfId="0" applyNumberFormat="1" applyBorder="1" applyAlignment="1">
      <alignment/>
    </xf>
    <xf numFmtId="1" fontId="6" fillId="0" borderId="0" xfId="0" applyNumberFormat="1" applyFont="1" applyAlignment="1">
      <alignment/>
    </xf>
    <xf numFmtId="1" fontId="7" fillId="0" borderId="0" xfId="0" applyNumberFormat="1" applyFont="1" applyAlignment="1">
      <alignment/>
    </xf>
    <xf numFmtId="1" fontId="8" fillId="0" borderId="0" xfId="0" applyNumberFormat="1" applyFont="1" applyAlignment="1">
      <alignment/>
    </xf>
    <xf numFmtId="1" fontId="9" fillId="0" borderId="0" xfId="0" applyNumberFormat="1" applyFont="1" applyFill="1" applyAlignment="1">
      <alignment horizontal="left" indent="2"/>
    </xf>
    <xf numFmtId="1" fontId="6" fillId="0" borderId="0" xfId="0" applyNumberFormat="1" applyFont="1" applyAlignment="1">
      <alignment horizontal="left" indent="1"/>
    </xf>
    <xf numFmtId="1" fontId="9" fillId="0" borderId="0" xfId="0" applyNumberFormat="1" applyFont="1" applyAlignment="1">
      <alignment horizontal="left" indent="2"/>
    </xf>
    <xf numFmtId="1" fontId="6" fillId="0" borderId="0" xfId="0" applyNumberFormat="1" applyFont="1" applyAlignment="1">
      <alignment horizontal="left" indent="2"/>
    </xf>
    <xf numFmtId="1" fontId="8" fillId="0" borderId="0" xfId="0" applyNumberFormat="1" applyFont="1" applyAlignment="1">
      <alignment horizontal="left" indent="1"/>
    </xf>
    <xf numFmtId="1" fontId="6" fillId="0" borderId="0" xfId="0" applyNumberFormat="1" applyFont="1" applyBorder="1" applyAlignment="1">
      <alignment horizontal="left" indent="1"/>
    </xf>
    <xf numFmtId="1" fontId="9" fillId="0" borderId="0" xfId="0" applyNumberFormat="1" applyFont="1" applyBorder="1" applyAlignment="1">
      <alignment horizontal="left" indent="2"/>
    </xf>
    <xf numFmtId="1" fontId="9" fillId="0" borderId="1" xfId="0" applyNumberFormat="1" applyFont="1" applyBorder="1" applyAlignment="1">
      <alignment horizontal="left" indent="2"/>
    </xf>
    <xf numFmtId="172" fontId="0" fillId="0" borderId="0" xfId="0" applyNumberFormat="1" applyAlignment="1">
      <alignment horizontal="right"/>
    </xf>
    <xf numFmtId="2" fontId="7" fillId="0" borderId="0" xfId="0" applyNumberFormat="1" applyFont="1" applyAlignment="1">
      <alignment horizontal="right"/>
    </xf>
    <xf numFmtId="172" fontId="7" fillId="0" borderId="0" xfId="0" applyNumberFormat="1" applyFont="1" applyAlignment="1">
      <alignment horizontal="right"/>
    </xf>
    <xf numFmtId="172" fontId="6" fillId="0" borderId="0" xfId="0" applyNumberFormat="1" applyFont="1" applyAlignment="1">
      <alignment horizontal="right"/>
    </xf>
    <xf numFmtId="172" fontId="6" fillId="0" borderId="1" xfId="0" applyNumberFormat="1" applyFont="1" applyBorder="1" applyAlignment="1">
      <alignment horizontal="right"/>
    </xf>
    <xf numFmtId="172" fontId="6" fillId="0" borderId="0" xfId="0" applyNumberFormat="1" applyFont="1" applyAlignment="1">
      <alignment horizontal="left" indent="1"/>
    </xf>
    <xf numFmtId="172" fontId="6" fillId="0" borderId="1" xfId="0" applyNumberFormat="1" applyFont="1" applyBorder="1" applyAlignment="1">
      <alignment horizontal="left" indent="1"/>
    </xf>
    <xf numFmtId="172" fontId="6" fillId="0" borderId="0" xfId="0" applyNumberFormat="1" applyFont="1" applyAlignment="1">
      <alignment horizontal="center"/>
    </xf>
    <xf numFmtId="172" fontId="7" fillId="0" borderId="0" xfId="0" applyNumberFormat="1" applyFont="1" applyAlignment="1">
      <alignment horizontal="center"/>
    </xf>
    <xf numFmtId="1" fontId="0" fillId="0" borderId="0" xfId="0" applyNumberFormat="1" applyAlignment="1">
      <alignment/>
    </xf>
    <xf numFmtId="1" fontId="0" fillId="0" borderId="0" xfId="0" applyNumberFormat="1" applyAlignment="1">
      <alignment horizontal="center"/>
    </xf>
    <xf numFmtId="1" fontId="2" fillId="0" borderId="0" xfId="0" applyNumberFormat="1" applyFont="1" applyAlignment="1">
      <alignment/>
    </xf>
    <xf numFmtId="0" fontId="2" fillId="0" borderId="0" xfId="0" applyFont="1" applyAlignment="1">
      <alignment/>
    </xf>
    <xf numFmtId="1" fontId="4" fillId="0" borderId="0" xfId="0" applyNumberFormat="1" applyFont="1" applyAlignment="1">
      <alignment/>
    </xf>
    <xf numFmtId="1" fontId="0" fillId="0" borderId="1" xfId="0" applyNumberFormat="1" applyBorder="1" applyAlignment="1">
      <alignment/>
    </xf>
    <xf numFmtId="179" fontId="0" fillId="0" borderId="0" xfId="0" applyNumberFormat="1" applyAlignment="1">
      <alignment horizontal="center"/>
    </xf>
    <xf numFmtId="1" fontId="6" fillId="0" borderId="1" xfId="0" applyNumberFormat="1" applyFont="1" applyBorder="1" applyAlignment="1">
      <alignment/>
    </xf>
    <xf numFmtId="1" fontId="6" fillId="0" borderId="2" xfId="0" applyNumberFormat="1" applyFont="1" applyBorder="1" applyAlignment="1">
      <alignment/>
    </xf>
    <xf numFmtId="1" fontId="6" fillId="0" borderId="0" xfId="0" applyNumberFormat="1" applyFont="1" applyAlignment="1">
      <alignment horizontal="center"/>
    </xf>
    <xf numFmtId="3" fontId="7" fillId="0" borderId="0" xfId="0" applyNumberFormat="1" applyFont="1" applyAlignment="1">
      <alignment/>
    </xf>
    <xf numFmtId="3" fontId="6" fillId="0" borderId="0" xfId="0" applyNumberFormat="1" applyFont="1" applyAlignment="1">
      <alignment/>
    </xf>
    <xf numFmtId="3" fontId="6" fillId="0" borderId="1" xfId="0" applyNumberFormat="1" applyFont="1" applyBorder="1" applyAlignment="1">
      <alignment/>
    </xf>
    <xf numFmtId="3" fontId="7" fillId="0" borderId="0" xfId="0" applyNumberFormat="1" applyFont="1" applyAlignment="1">
      <alignment horizontal="center"/>
    </xf>
    <xf numFmtId="3" fontId="6" fillId="0" borderId="0" xfId="0" applyNumberFormat="1" applyFont="1" applyAlignment="1">
      <alignment horizontal="center"/>
    </xf>
    <xf numFmtId="3" fontId="6" fillId="0" borderId="0" xfId="0" applyNumberFormat="1" applyFont="1" applyBorder="1" applyAlignment="1">
      <alignment/>
    </xf>
    <xf numFmtId="172" fontId="7" fillId="0" borderId="0" xfId="0" applyNumberFormat="1" applyFont="1" applyAlignment="1">
      <alignment horizontal="left"/>
    </xf>
    <xf numFmtId="172" fontId="6" fillId="0" borderId="0" xfId="0" applyNumberFormat="1" applyFont="1" applyAlignment="1">
      <alignment/>
    </xf>
    <xf numFmtId="172" fontId="8" fillId="0" borderId="0" xfId="0" applyNumberFormat="1" applyFont="1" applyAlignment="1">
      <alignment horizontal="left" indent="1"/>
    </xf>
    <xf numFmtId="172" fontId="9" fillId="0" borderId="0" xfId="0" applyNumberFormat="1" applyFont="1" applyAlignment="1">
      <alignment horizontal="left" indent="2"/>
    </xf>
    <xf numFmtId="172" fontId="6" fillId="0" borderId="0" xfId="0" applyNumberFormat="1" applyFont="1" applyAlignment="1">
      <alignment horizontal="left" indent="2"/>
    </xf>
    <xf numFmtId="1" fontId="7" fillId="0" borderId="0" xfId="0" applyNumberFormat="1" applyFont="1" applyAlignment="1">
      <alignment horizontal="left"/>
    </xf>
    <xf numFmtId="172" fontId="9" fillId="0" borderId="1" xfId="0" applyNumberFormat="1" applyFont="1" applyBorder="1" applyAlignment="1">
      <alignment horizontal="left" indent="2"/>
    </xf>
    <xf numFmtId="172" fontId="6" fillId="0" borderId="1" xfId="0" applyNumberFormat="1" applyFont="1" applyBorder="1" applyAlignment="1">
      <alignment/>
    </xf>
    <xf numFmtId="172" fontId="7" fillId="0" borderId="0" xfId="0" applyNumberFormat="1" applyFont="1" applyAlignment="1">
      <alignment/>
    </xf>
    <xf numFmtId="179" fontId="6" fillId="0" borderId="1" xfId="0" applyNumberFormat="1" applyFont="1" applyBorder="1" applyAlignment="1">
      <alignment/>
    </xf>
    <xf numFmtId="172" fontId="6" fillId="0" borderId="0" xfId="0" applyNumberFormat="1" applyFont="1" applyAlignment="1">
      <alignment/>
    </xf>
    <xf numFmtId="1" fontId="7" fillId="0" borderId="0" xfId="0" applyNumberFormat="1" applyFont="1" applyAlignment="1">
      <alignment horizontal="right"/>
    </xf>
    <xf numFmtId="1" fontId="7" fillId="0" borderId="0" xfId="0" applyNumberFormat="1" applyFont="1" applyAlignment="1">
      <alignment horizontal="center"/>
    </xf>
    <xf numFmtId="1" fontId="6" fillId="0" borderId="0" xfId="0" applyNumberFormat="1" applyFont="1" applyAlignment="1">
      <alignment horizontal="right"/>
    </xf>
    <xf numFmtId="0" fontId="13" fillId="0" borderId="1" xfId="0" applyFont="1" applyBorder="1" applyAlignment="1">
      <alignment horizontal="left" indent="2"/>
    </xf>
    <xf numFmtId="1" fontId="8" fillId="0" borderId="1" xfId="0" applyNumberFormat="1" applyFont="1" applyBorder="1" applyAlignment="1">
      <alignment horizontal="left" indent="1"/>
    </xf>
    <xf numFmtId="184" fontId="6" fillId="0" borderId="0" xfId="0" applyNumberFormat="1" applyFont="1" applyAlignment="1">
      <alignment/>
    </xf>
    <xf numFmtId="184" fontId="6" fillId="0" borderId="0" xfId="0" applyNumberFormat="1" applyFont="1" applyAlignment="1">
      <alignment horizontal="center"/>
    </xf>
    <xf numFmtId="184" fontId="6" fillId="0" borderId="1" xfId="0" applyNumberFormat="1" applyFont="1" applyBorder="1" applyAlignment="1">
      <alignment/>
    </xf>
    <xf numFmtId="0" fontId="7" fillId="0" borderId="0" xfId="0" applyFont="1" applyAlignment="1">
      <alignment/>
    </xf>
    <xf numFmtId="1" fontId="6" fillId="0" borderId="0" xfId="0" applyNumberFormat="1" applyFont="1" applyBorder="1" applyAlignment="1">
      <alignment/>
    </xf>
    <xf numFmtId="1" fontId="9" fillId="0" borderId="0" xfId="0" applyNumberFormat="1" applyFont="1" applyAlignment="1">
      <alignment horizontal="left" indent="3"/>
    </xf>
    <xf numFmtId="184" fontId="7" fillId="0" borderId="0" xfId="0" applyNumberFormat="1" applyFont="1" applyAlignment="1">
      <alignment horizontal="center"/>
    </xf>
    <xf numFmtId="0" fontId="15" fillId="0" borderId="0" xfId="0" applyFont="1" applyAlignment="1">
      <alignment/>
    </xf>
    <xf numFmtId="0" fontId="16" fillId="0" borderId="0" xfId="0" applyFont="1" applyAlignment="1">
      <alignment/>
    </xf>
    <xf numFmtId="1" fontId="9" fillId="0" borderId="0" xfId="0" applyNumberFormat="1" applyFont="1" applyAlignment="1">
      <alignment horizontal="left"/>
    </xf>
    <xf numFmtId="179" fontId="6" fillId="0" borderId="0" xfId="0" applyNumberFormat="1" applyFont="1" applyAlignment="1">
      <alignment horizontal="left" indent="1"/>
    </xf>
    <xf numFmtId="172" fontId="6" fillId="0" borderId="0" xfId="0" applyNumberFormat="1" applyFont="1" applyBorder="1" applyAlignment="1">
      <alignment/>
    </xf>
    <xf numFmtId="172" fontId="0" fillId="0" borderId="1" xfId="0" applyNumberFormat="1" applyBorder="1" applyAlignment="1">
      <alignment/>
    </xf>
    <xf numFmtId="1" fontId="0" fillId="0" borderId="0" xfId="0" applyNumberFormat="1" applyBorder="1" applyAlignment="1">
      <alignment/>
    </xf>
    <xf numFmtId="179" fontId="0" fillId="0" borderId="0" xfId="0" applyNumberFormat="1" applyBorder="1" applyAlignment="1">
      <alignment/>
    </xf>
    <xf numFmtId="179" fontId="0" fillId="0" borderId="0" xfId="0" applyNumberFormat="1" applyBorder="1" applyAlignment="1">
      <alignment horizontal="center"/>
    </xf>
    <xf numFmtId="172" fontId="7" fillId="0" borderId="0" xfId="0" applyNumberFormat="1" applyFont="1" applyBorder="1" applyAlignment="1">
      <alignment/>
    </xf>
    <xf numFmtId="0" fontId="6" fillId="0" borderId="0" xfId="0" applyNumberFormat="1" applyFont="1" applyAlignment="1">
      <alignment horizontal="left" indent="1"/>
    </xf>
    <xf numFmtId="172" fontId="0" fillId="0" borderId="1" xfId="0" applyNumberFormat="1" applyBorder="1" applyAlignment="1">
      <alignment horizontal="right"/>
    </xf>
    <xf numFmtId="172" fontId="7" fillId="0" borderId="0" xfId="0" applyNumberFormat="1" applyFont="1" applyAlignment="1">
      <alignment/>
    </xf>
    <xf numFmtId="179" fontId="0" fillId="0" borderId="1" xfId="0" applyNumberFormat="1" applyFont="1" applyBorder="1" applyAlignment="1">
      <alignment/>
    </xf>
    <xf numFmtId="1" fontId="6" fillId="0" borderId="0" xfId="0" applyNumberFormat="1" applyFont="1" applyAlignment="1" quotePrefix="1">
      <alignment horizontal="left" indent="1"/>
    </xf>
    <xf numFmtId="1" fontId="9" fillId="0" borderId="0" xfId="0" applyNumberFormat="1" applyFont="1" applyAlignment="1" quotePrefix="1">
      <alignment horizontal="left" indent="1"/>
    </xf>
    <xf numFmtId="1" fontId="9" fillId="0" borderId="0" xfId="0" applyNumberFormat="1" applyFont="1" applyAlignment="1" quotePrefix="1">
      <alignment horizontal="left" indent="2"/>
    </xf>
    <xf numFmtId="172" fontId="6" fillId="0" borderId="0" xfId="0" applyNumberFormat="1" applyFont="1" applyBorder="1" applyAlignment="1">
      <alignment horizontal="right"/>
    </xf>
    <xf numFmtId="0" fontId="17" fillId="0" borderId="0" xfId="0" applyFont="1" applyAlignment="1">
      <alignment horizontal="left"/>
    </xf>
    <xf numFmtId="172" fontId="8" fillId="0" borderId="0" xfId="0" applyNumberFormat="1" applyFont="1" applyAlignment="1">
      <alignment horizontal="right"/>
    </xf>
    <xf numFmtId="172" fontId="9" fillId="0" borderId="0" xfId="0" applyNumberFormat="1" applyFont="1" applyAlignment="1">
      <alignment horizontal="right"/>
    </xf>
    <xf numFmtId="172" fontId="9" fillId="0" borderId="0" xfId="0" applyNumberFormat="1" applyFont="1" applyBorder="1" applyAlignment="1">
      <alignment horizontal="right"/>
    </xf>
    <xf numFmtId="172" fontId="9" fillId="0" borderId="0" xfId="0" applyNumberFormat="1" applyFont="1" applyAlignment="1">
      <alignment horizontal="center"/>
    </xf>
    <xf numFmtId="1" fontId="7" fillId="0" borderId="0" xfId="0" applyNumberFormat="1" applyFont="1" applyAlignment="1">
      <alignment horizontal="left" indent="1"/>
    </xf>
    <xf numFmtId="1" fontId="8" fillId="0" borderId="1" xfId="0" applyNumberFormat="1" applyFont="1" applyBorder="1" applyAlignment="1">
      <alignment horizontal="left" indent="2"/>
    </xf>
    <xf numFmtId="1" fontId="7" fillId="0" borderId="1" xfId="0" applyNumberFormat="1" applyFont="1" applyBorder="1" applyAlignment="1">
      <alignment/>
    </xf>
    <xf numFmtId="172" fontId="6" fillId="0" borderId="0" xfId="0" applyNumberFormat="1" applyFont="1" applyAlignment="1" quotePrefix="1">
      <alignment horizontal="center"/>
    </xf>
    <xf numFmtId="172" fontId="6" fillId="0" borderId="0" xfId="0" applyNumberFormat="1" applyFont="1" applyAlignment="1" quotePrefix="1">
      <alignment horizontal="right"/>
    </xf>
    <xf numFmtId="174" fontId="6" fillId="0" borderId="0" xfId="0" applyNumberFormat="1" applyFont="1" applyBorder="1" applyAlignment="1" quotePrefix="1">
      <alignment horizontal="center"/>
    </xf>
    <xf numFmtId="1" fontId="6" fillId="0" borderId="0" xfId="0" applyNumberFormat="1" applyFont="1" applyBorder="1" applyAlignment="1">
      <alignment horizontal="left" indent="2"/>
    </xf>
    <xf numFmtId="184" fontId="6" fillId="0" borderId="0" xfId="0" applyNumberFormat="1" applyFont="1" applyBorder="1" applyAlignment="1">
      <alignment/>
    </xf>
    <xf numFmtId="184" fontId="6" fillId="0" borderId="1" xfId="0" applyNumberFormat="1" applyFont="1" applyBorder="1" applyAlignment="1">
      <alignment horizontal="center"/>
    </xf>
    <xf numFmtId="1" fontId="6" fillId="0" borderId="1" xfId="0" applyNumberFormat="1" applyFont="1" applyBorder="1" applyAlignment="1">
      <alignment horizontal="center"/>
    </xf>
    <xf numFmtId="179" fontId="6" fillId="0" borderId="1" xfId="0" applyNumberFormat="1" applyFont="1" applyBorder="1" applyAlignment="1">
      <alignment horizontal="center"/>
    </xf>
    <xf numFmtId="0" fontId="9" fillId="0" borderId="0" xfId="0" applyFont="1" applyAlignment="1">
      <alignment horizontal="left" indent="2"/>
    </xf>
    <xf numFmtId="179" fontId="9" fillId="0" borderId="0" xfId="0" applyNumberFormat="1" applyFont="1" applyAlignment="1">
      <alignment/>
    </xf>
    <xf numFmtId="4" fontId="6" fillId="0" borderId="0" xfId="0" applyNumberFormat="1" applyFont="1" applyBorder="1" applyAlignment="1">
      <alignment horizontal="center"/>
    </xf>
    <xf numFmtId="174" fontId="6" fillId="0" borderId="0" xfId="0" applyNumberFormat="1" applyFont="1" applyBorder="1" applyAlignment="1">
      <alignment horizontal="center"/>
    </xf>
    <xf numFmtId="0" fontId="6" fillId="0" borderId="2" xfId="0" applyFont="1" applyBorder="1" applyAlignment="1">
      <alignment/>
    </xf>
    <xf numFmtId="174" fontId="6" fillId="0" borderId="0" xfId="0" applyNumberFormat="1" applyFont="1" applyBorder="1" applyAlignment="1">
      <alignment/>
    </xf>
    <xf numFmtId="174" fontId="6" fillId="0" borderId="1" xfId="0" applyNumberFormat="1" applyFont="1" applyBorder="1" applyAlignment="1">
      <alignment horizontal="center"/>
    </xf>
    <xf numFmtId="174" fontId="6" fillId="0" borderId="0" xfId="0" applyNumberFormat="1" applyFont="1" applyAlignment="1">
      <alignment horizontal="center"/>
    </xf>
    <xf numFmtId="184" fontId="6" fillId="0" borderId="0" xfId="0" applyNumberFormat="1" applyFont="1" applyBorder="1" applyAlignment="1">
      <alignment horizontal="center"/>
    </xf>
    <xf numFmtId="1" fontId="6" fillId="0" borderId="0" xfId="0" applyNumberFormat="1" applyFont="1" applyBorder="1" applyAlignment="1">
      <alignment horizontal="center"/>
    </xf>
    <xf numFmtId="179" fontId="6" fillId="0" borderId="0" xfId="0" applyNumberFormat="1" applyFont="1" applyBorder="1" applyAlignment="1">
      <alignment horizontal="center"/>
    </xf>
    <xf numFmtId="0" fontId="6" fillId="0" borderId="0" xfId="0" applyFont="1" applyAlignment="1">
      <alignment vertical="top" wrapText="1"/>
    </xf>
    <xf numFmtId="0" fontId="17" fillId="0" borderId="0" xfId="0" applyFont="1" applyAlignment="1">
      <alignment vertical="top" wrapText="1"/>
    </xf>
    <xf numFmtId="0" fontId="9" fillId="0" borderId="0" xfId="0" applyFont="1" applyAlignment="1">
      <alignment horizontal="left" indent="3"/>
    </xf>
    <xf numFmtId="1" fontId="6" fillId="0" borderId="0" xfId="0" applyNumberFormat="1" applyFont="1" applyFill="1" applyAlignment="1">
      <alignment horizontal="left" indent="2"/>
    </xf>
    <xf numFmtId="1" fontId="9" fillId="0" borderId="0" xfId="0" applyNumberFormat="1" applyFont="1" applyFill="1" applyAlignment="1">
      <alignment horizontal="left" indent="3"/>
    </xf>
    <xf numFmtId="172" fontId="6" fillId="0" borderId="0" xfId="0" applyNumberFormat="1" applyFont="1" applyFill="1" applyAlignment="1">
      <alignment horizontal="left" indent="2"/>
    </xf>
    <xf numFmtId="1" fontId="9" fillId="0" borderId="0" xfId="0" applyNumberFormat="1" applyFont="1" applyBorder="1" applyAlignment="1">
      <alignment horizontal="left" indent="3"/>
    </xf>
    <xf numFmtId="0" fontId="6" fillId="0" borderId="0" xfId="0" applyFont="1" applyBorder="1" applyAlignment="1">
      <alignment horizontal="right"/>
    </xf>
    <xf numFmtId="4" fontId="7" fillId="0" borderId="0" xfId="0" applyNumberFormat="1" applyFont="1" applyAlignment="1">
      <alignment/>
    </xf>
    <xf numFmtId="0" fontId="0" fillId="0" borderId="1" xfId="0" applyFill="1" applyBorder="1" applyAlignment="1">
      <alignment/>
    </xf>
    <xf numFmtId="0" fontId="0" fillId="0" borderId="0" xfId="0" applyFill="1" applyBorder="1" applyAlignment="1">
      <alignment/>
    </xf>
    <xf numFmtId="0" fontId="0" fillId="0" borderId="0" xfId="0" applyFill="1" applyAlignment="1">
      <alignment/>
    </xf>
    <xf numFmtId="0" fontId="6" fillId="0" borderId="1" xfId="0" applyFont="1" applyFill="1" applyBorder="1" applyAlignment="1">
      <alignment/>
    </xf>
    <xf numFmtId="0" fontId="3" fillId="0" borderId="1" xfId="0" applyFont="1" applyFill="1" applyBorder="1" applyAlignment="1">
      <alignment/>
    </xf>
    <xf numFmtId="172" fontId="0" fillId="0" borderId="0" xfId="0" applyNumberFormat="1" applyBorder="1" applyAlignment="1">
      <alignment horizontal="right"/>
    </xf>
    <xf numFmtId="186" fontId="6" fillId="0" borderId="2" xfId="0" applyNumberFormat="1" applyFont="1" applyFill="1" applyBorder="1" applyAlignment="1">
      <alignment horizontal="right"/>
    </xf>
    <xf numFmtId="1" fontId="6" fillId="0" borderId="0" xfId="0" applyNumberFormat="1" applyFont="1" applyAlignment="1" quotePrefix="1">
      <alignment horizontal="left" vertical="top" wrapText="1"/>
    </xf>
    <xf numFmtId="186" fontId="6" fillId="0" borderId="1" xfId="0" applyNumberFormat="1" applyFont="1" applyFill="1" applyBorder="1" applyAlignment="1">
      <alignment horizontal="right"/>
    </xf>
    <xf numFmtId="0" fontId="7" fillId="0" borderId="2" xfId="0" applyFont="1" applyFill="1" applyBorder="1" applyAlignment="1">
      <alignment/>
    </xf>
    <xf numFmtId="4" fontId="8" fillId="0" borderId="0" xfId="0" applyNumberFormat="1" applyFont="1" applyAlignment="1">
      <alignment horizontal="left" indent="1"/>
    </xf>
    <xf numFmtId="172" fontId="6" fillId="0" borderId="0" xfId="0" applyNumberFormat="1" applyFont="1" applyAlignment="1">
      <alignment horizontal="left"/>
    </xf>
    <xf numFmtId="172" fontId="6" fillId="0" borderId="0" xfId="0" applyNumberFormat="1" applyFont="1" applyFill="1" applyBorder="1" applyAlignment="1">
      <alignment/>
    </xf>
    <xf numFmtId="172" fontId="6" fillId="0" borderId="0" xfId="0" applyNumberFormat="1" applyFont="1" applyFill="1" applyAlignment="1">
      <alignment/>
    </xf>
    <xf numFmtId="172" fontId="0" fillId="0" borderId="0" xfId="0" applyNumberFormat="1" applyAlignment="1">
      <alignment/>
    </xf>
    <xf numFmtId="172" fontId="7" fillId="0" borderId="2" xfId="0" applyNumberFormat="1" applyFont="1" applyFill="1" applyBorder="1" applyAlignment="1">
      <alignment/>
    </xf>
    <xf numFmtId="0" fontId="6" fillId="0" borderId="3" xfId="0" applyFont="1" applyBorder="1" applyAlignment="1">
      <alignment/>
    </xf>
    <xf numFmtId="0" fontId="6" fillId="0" borderId="0" xfId="0" applyFont="1" applyAlignment="1" quotePrefix="1">
      <alignment horizontal="left" vertical="top" wrapText="1"/>
    </xf>
    <xf numFmtId="1" fontId="6" fillId="0" borderId="3" xfId="0" applyNumberFormat="1" applyFont="1" applyBorder="1" applyAlignment="1" quotePrefix="1">
      <alignment horizontal="left" vertical="top" wrapText="1"/>
    </xf>
    <xf numFmtId="0" fontId="0" fillId="0" borderId="2" xfId="0" applyFont="1" applyBorder="1" applyAlignment="1">
      <alignment horizontal="center"/>
    </xf>
    <xf numFmtId="174" fontId="20" fillId="0" borderId="0" xfId="0" applyNumberFormat="1" applyFont="1" applyAlignment="1" applyProtection="1">
      <alignment horizontal="center"/>
      <protection/>
    </xf>
    <xf numFmtId="179" fontId="21" fillId="0" borderId="0" xfId="0" applyNumberFormat="1" applyFont="1" applyAlignment="1" applyProtection="1">
      <alignment horizontal="right"/>
      <protection/>
    </xf>
    <xf numFmtId="179" fontId="21" fillId="0" borderId="1" xfId="0" applyNumberFormat="1" applyFont="1" applyBorder="1" applyAlignment="1" applyProtection="1">
      <alignment horizontal="right"/>
      <protection/>
    </xf>
    <xf numFmtId="179" fontId="0" fillId="0" borderId="0" xfId="0" applyNumberFormat="1" applyAlignment="1" applyProtection="1">
      <alignment horizontal="center"/>
      <protection/>
    </xf>
    <xf numFmtId="0" fontId="1" fillId="0" borderId="1" xfId="0" applyFont="1" applyBorder="1" applyAlignment="1">
      <alignment horizontal="center"/>
    </xf>
    <xf numFmtId="183" fontId="6" fillId="0" borderId="0" xfId="0" applyNumberFormat="1" applyFont="1" applyAlignment="1" applyProtection="1">
      <alignment/>
      <protection/>
    </xf>
    <xf numFmtId="183" fontId="6" fillId="0" borderId="1" xfId="0" applyNumberFormat="1" applyFont="1" applyBorder="1" applyAlignment="1" applyProtection="1">
      <alignment/>
      <protection/>
    </xf>
    <xf numFmtId="174" fontId="21" fillId="0" borderId="0" xfId="0" applyNumberFormat="1" applyFont="1" applyAlignment="1" applyProtection="1">
      <alignment horizontal="right"/>
      <protection/>
    </xf>
    <xf numFmtId="183" fontId="7" fillId="0" borderId="0" xfId="0" applyNumberFormat="1" applyFont="1" applyAlignment="1" applyProtection="1">
      <alignment/>
      <protection/>
    </xf>
    <xf numFmtId="0" fontId="0" fillId="0" borderId="2" xfId="0" applyBorder="1" applyAlignment="1">
      <alignment/>
    </xf>
    <xf numFmtId="0" fontId="6" fillId="0" borderId="0" xfId="0" applyFont="1" applyBorder="1" applyAlignment="1" quotePrefix="1">
      <alignment/>
    </xf>
    <xf numFmtId="0" fontId="6" fillId="0" borderId="0" xfId="0" applyFont="1" applyAlignment="1">
      <alignment horizontal="right"/>
    </xf>
    <xf numFmtId="0" fontId="0" fillId="0" borderId="2" xfId="0" applyBorder="1" applyAlignment="1">
      <alignment/>
    </xf>
    <xf numFmtId="0" fontId="0" fillId="0" borderId="1" xfId="0" applyFont="1" applyBorder="1" applyAlignment="1">
      <alignment horizontal="center"/>
    </xf>
    <xf numFmtId="172" fontId="6" fillId="0" borderId="0" xfId="0" applyNumberFormat="1" applyFont="1" applyBorder="1" applyAlignment="1" quotePrefix="1">
      <alignment horizontal="right"/>
    </xf>
    <xf numFmtId="174" fontId="6" fillId="0" borderId="0" xfId="0" applyNumberFormat="1" applyFont="1" applyAlignment="1">
      <alignment/>
    </xf>
    <xf numFmtId="2" fontId="6" fillId="0" borderId="0" xfId="0" applyNumberFormat="1" applyFont="1" applyAlignment="1">
      <alignment horizontal="right"/>
    </xf>
    <xf numFmtId="2" fontId="6" fillId="0" borderId="0" xfId="0" applyNumberFormat="1" applyFont="1" applyBorder="1" applyAlignment="1">
      <alignment horizontal="right"/>
    </xf>
    <xf numFmtId="2" fontId="6" fillId="0" borderId="1" xfId="0" applyNumberFormat="1" applyFont="1" applyBorder="1" applyAlignment="1">
      <alignment horizontal="right"/>
    </xf>
    <xf numFmtId="1" fontId="6" fillId="0" borderId="2" xfId="0" applyNumberFormat="1" applyFont="1" applyBorder="1" applyAlignment="1">
      <alignment horizontal="right"/>
    </xf>
    <xf numFmtId="172" fontId="6" fillId="0" borderId="0" xfId="0" applyNumberFormat="1" applyFont="1" applyBorder="1" applyAlignment="1">
      <alignment/>
    </xf>
    <xf numFmtId="174" fontId="7" fillId="0" borderId="0" xfId="0" applyNumberFormat="1" applyFont="1" applyBorder="1" applyAlignment="1">
      <alignment/>
    </xf>
    <xf numFmtId="191" fontId="0" fillId="0" borderId="0" xfId="16" applyNumberFormat="1" applyBorder="1" applyAlignment="1">
      <alignment/>
    </xf>
    <xf numFmtId="191" fontId="0" fillId="0" borderId="0" xfId="0" applyNumberFormat="1" applyBorder="1" applyAlignment="1">
      <alignment/>
    </xf>
    <xf numFmtId="0" fontId="0" fillId="0" borderId="1" xfId="0" applyBorder="1" applyAlignment="1">
      <alignment horizontal="right"/>
    </xf>
    <xf numFmtId="0" fontId="22" fillId="0" borderId="0" xfId="0" applyFont="1" applyAlignment="1">
      <alignment/>
    </xf>
    <xf numFmtId="1" fontId="6" fillId="0" borderId="0" xfId="0" applyNumberFormat="1" applyFont="1" applyAlignment="1">
      <alignment/>
    </xf>
    <xf numFmtId="1" fontId="6" fillId="0" borderId="0" xfId="0" applyNumberFormat="1" applyFont="1" applyBorder="1" applyAlignment="1">
      <alignment/>
    </xf>
    <xf numFmtId="1" fontId="7" fillId="0" borderId="0" xfId="0" applyNumberFormat="1" applyFont="1" applyAlignment="1">
      <alignment/>
    </xf>
    <xf numFmtId="1" fontId="8" fillId="0" borderId="0" xfId="0" applyNumberFormat="1" applyFont="1" applyAlignment="1">
      <alignment/>
    </xf>
    <xf numFmtId="1" fontId="7" fillId="0" borderId="0" xfId="0" applyNumberFormat="1" applyFont="1" applyBorder="1" applyAlignment="1">
      <alignment/>
    </xf>
    <xf numFmtId="0" fontId="8" fillId="0" borderId="0" xfId="0" applyFont="1" applyBorder="1" applyAlignment="1">
      <alignment/>
    </xf>
    <xf numFmtId="0" fontId="1" fillId="0" borderId="0" xfId="0" applyFont="1" applyAlignment="1">
      <alignment/>
    </xf>
    <xf numFmtId="1" fontId="7" fillId="0" borderId="0" xfId="0" applyNumberFormat="1" applyFont="1" applyBorder="1" applyAlignment="1">
      <alignment/>
    </xf>
    <xf numFmtId="1" fontId="8" fillId="0" borderId="0" xfId="0" applyNumberFormat="1" applyFont="1" applyBorder="1" applyAlignment="1">
      <alignment horizontal="left" indent="2"/>
    </xf>
    <xf numFmtId="0" fontId="7" fillId="0" borderId="0" xfId="0" applyFont="1" applyBorder="1" applyAlignment="1">
      <alignment/>
    </xf>
    <xf numFmtId="172" fontId="7" fillId="0" borderId="1" xfId="0" applyNumberFormat="1" applyFont="1" applyBorder="1" applyAlignment="1">
      <alignment/>
    </xf>
    <xf numFmtId="172" fontId="6" fillId="0" borderId="0" xfId="0" applyNumberFormat="1" applyFont="1" applyBorder="1" applyAlignment="1" quotePrefix="1">
      <alignment horizontal="center"/>
    </xf>
    <xf numFmtId="2" fontId="6" fillId="0" borderId="0" xfId="0" applyNumberFormat="1" applyFont="1" applyBorder="1" applyAlignment="1">
      <alignment horizontal="center"/>
    </xf>
    <xf numFmtId="1" fontId="6" fillId="0" borderId="0" xfId="0" applyNumberFormat="1" applyFont="1" applyAlignment="1">
      <alignment horizontal="left"/>
    </xf>
    <xf numFmtId="0" fontId="6" fillId="0" borderId="0" xfId="0" applyFont="1" applyBorder="1" applyAlignment="1">
      <alignment vertical="justify"/>
    </xf>
    <xf numFmtId="184" fontId="7" fillId="0" borderId="0" xfId="0" applyNumberFormat="1" applyFont="1" applyAlignment="1">
      <alignment horizontal="right" vertical="justify"/>
    </xf>
    <xf numFmtId="184" fontId="6" fillId="0" borderId="0" xfId="0" applyNumberFormat="1" applyFont="1" applyAlignment="1">
      <alignment vertical="justify"/>
    </xf>
    <xf numFmtId="0" fontId="6" fillId="0" borderId="0" xfId="0" applyFont="1" applyAlignment="1">
      <alignment vertical="justify"/>
    </xf>
    <xf numFmtId="0" fontId="0" fillId="0" borderId="0" xfId="0" applyAlignment="1">
      <alignment vertical="justify"/>
    </xf>
    <xf numFmtId="184" fontId="6" fillId="0" borderId="0" xfId="0" applyNumberFormat="1" applyFont="1" applyAlignment="1">
      <alignment horizontal="right" vertical="justify"/>
    </xf>
    <xf numFmtId="1" fontId="6" fillId="0" borderId="0" xfId="0" applyNumberFormat="1" applyFont="1" applyAlignment="1">
      <alignment horizontal="right" vertical="justify"/>
    </xf>
    <xf numFmtId="1" fontId="6" fillId="0" borderId="0" xfId="0" applyNumberFormat="1" applyFont="1" applyAlignment="1">
      <alignment vertical="justify"/>
    </xf>
    <xf numFmtId="184" fontId="6" fillId="0" borderId="0" xfId="0" applyNumberFormat="1" applyFont="1" applyBorder="1" applyAlignment="1">
      <alignment vertical="justify"/>
    </xf>
    <xf numFmtId="1" fontId="6" fillId="0" borderId="0" xfId="0" applyNumberFormat="1" applyFont="1" applyBorder="1" applyAlignment="1">
      <alignment vertical="justify"/>
    </xf>
    <xf numFmtId="1" fontId="7" fillId="0" borderId="0" xfId="0" applyNumberFormat="1" applyFont="1" applyAlignment="1">
      <alignment horizontal="right" vertical="justify"/>
    </xf>
    <xf numFmtId="179" fontId="6" fillId="0" borderId="0" xfId="0" applyNumberFormat="1" applyFont="1" applyAlignment="1">
      <alignment horizontal="left"/>
    </xf>
    <xf numFmtId="1" fontId="6" fillId="0" borderId="2" xfId="0" applyNumberFormat="1" applyFont="1" applyBorder="1" applyAlignment="1">
      <alignment vertical="justify"/>
    </xf>
    <xf numFmtId="179" fontId="7" fillId="0" borderId="0" xfId="0" applyNumberFormat="1" applyFont="1" applyAlignment="1">
      <alignment vertical="justify"/>
    </xf>
    <xf numFmtId="179" fontId="6" fillId="0" borderId="0" xfId="0" applyNumberFormat="1" applyFont="1" applyAlignment="1">
      <alignment vertical="justify"/>
    </xf>
    <xf numFmtId="172" fontId="6" fillId="0" borderId="0" xfId="0" applyNumberFormat="1" applyFont="1" applyAlignment="1">
      <alignment vertical="justify"/>
    </xf>
    <xf numFmtId="3" fontId="6" fillId="0" borderId="0" xfId="0" applyNumberFormat="1" applyFont="1" applyAlignment="1">
      <alignment vertical="justify"/>
    </xf>
    <xf numFmtId="179" fontId="6" fillId="0" borderId="0" xfId="0" applyNumberFormat="1" applyFont="1" applyAlignment="1">
      <alignment horizontal="center" vertical="justify"/>
    </xf>
    <xf numFmtId="1" fontId="6" fillId="0" borderId="0" xfId="0" applyNumberFormat="1" applyFont="1" applyAlignment="1">
      <alignment horizontal="center" vertical="justify"/>
    </xf>
    <xf numFmtId="172" fontId="6" fillId="0" borderId="0" xfId="0" applyNumberFormat="1" applyFont="1" applyAlignment="1">
      <alignment horizontal="center" vertical="justify"/>
    </xf>
    <xf numFmtId="172" fontId="6" fillId="0" borderId="0" xfId="0" applyNumberFormat="1" applyFont="1" applyAlignment="1">
      <alignment horizontal="right" vertical="justify"/>
    </xf>
    <xf numFmtId="3" fontId="7" fillId="0" borderId="0" xfId="0" applyNumberFormat="1" applyFont="1" applyAlignment="1">
      <alignment vertical="justify"/>
    </xf>
    <xf numFmtId="172" fontId="7" fillId="0" borderId="0" xfId="0" applyNumberFormat="1" applyFont="1" applyAlignment="1">
      <alignment vertical="justify"/>
    </xf>
    <xf numFmtId="172" fontId="6" fillId="0" borderId="0" xfId="0" applyNumberFormat="1" applyFont="1" applyAlignment="1" quotePrefix="1">
      <alignment horizontal="center" vertical="justify"/>
    </xf>
    <xf numFmtId="179" fontId="6" fillId="0" borderId="1" xfId="0" applyNumberFormat="1" applyFont="1" applyBorder="1" applyAlignment="1">
      <alignment vertical="justify"/>
    </xf>
    <xf numFmtId="172" fontId="6" fillId="0" borderId="1" xfId="0" applyNumberFormat="1" applyFont="1" applyBorder="1" applyAlignment="1">
      <alignment vertical="justify"/>
    </xf>
    <xf numFmtId="1" fontId="6" fillId="0" borderId="1" xfId="0" applyNumberFormat="1" applyFont="1" applyBorder="1" applyAlignment="1">
      <alignment vertical="justify"/>
    </xf>
    <xf numFmtId="184" fontId="7" fillId="0" borderId="0" xfId="0" applyNumberFormat="1" applyFont="1" applyAlignment="1">
      <alignment vertical="justify"/>
    </xf>
    <xf numFmtId="0" fontId="6" fillId="0" borderId="1" xfId="0" applyFont="1" applyBorder="1" applyAlignment="1">
      <alignment horizontal="center"/>
    </xf>
    <xf numFmtId="2" fontId="6" fillId="0" borderId="0" xfId="0" applyNumberFormat="1" applyFont="1" applyAlignment="1" quotePrefix="1">
      <alignment horizontal="center"/>
    </xf>
    <xf numFmtId="2" fontId="6" fillId="0" borderId="1" xfId="0" applyNumberFormat="1" applyFont="1" applyBorder="1" applyAlignment="1">
      <alignment horizontal="center"/>
    </xf>
    <xf numFmtId="2" fontId="6" fillId="0" borderId="1" xfId="0" applyNumberFormat="1" applyFont="1" applyBorder="1" applyAlignment="1" quotePrefix="1">
      <alignment horizontal="center"/>
    </xf>
    <xf numFmtId="0" fontId="6" fillId="0" borderId="0" xfId="0" applyFont="1" applyAlignment="1">
      <alignment horizontal="left" vertical="top" wrapText="1"/>
    </xf>
    <xf numFmtId="174" fontId="7" fillId="0" borderId="0" xfId="0" applyNumberFormat="1" applyFont="1" applyAlignment="1">
      <alignment horizontal="center"/>
    </xf>
    <xf numFmtId="174" fontId="7" fillId="0" borderId="0" xfId="0" applyNumberFormat="1" applyFont="1" applyAlignment="1">
      <alignment/>
    </xf>
    <xf numFmtId="174" fontId="6" fillId="0" borderId="0" xfId="0" applyNumberFormat="1" applyFont="1" applyAlignment="1">
      <alignment/>
    </xf>
    <xf numFmtId="174" fontId="0" fillId="0" borderId="0" xfId="0" applyNumberFormat="1" applyAlignment="1">
      <alignment/>
    </xf>
    <xf numFmtId="174" fontId="8" fillId="0" borderId="0" xfId="0" applyNumberFormat="1" applyFont="1" applyAlignment="1">
      <alignment/>
    </xf>
    <xf numFmtId="174" fontId="9" fillId="0" borderId="0" xfId="0" applyNumberFormat="1" applyFont="1" applyAlignment="1">
      <alignment/>
    </xf>
    <xf numFmtId="174" fontId="1" fillId="0" borderId="0" xfId="0" applyNumberFormat="1" applyFont="1" applyAlignment="1">
      <alignment horizontal="right"/>
    </xf>
    <xf numFmtId="0" fontId="6" fillId="0" borderId="2" xfId="0" applyNumberFormat="1" applyFont="1" applyFill="1" applyBorder="1" applyAlignment="1">
      <alignment horizontal="right"/>
    </xf>
    <xf numFmtId="1" fontId="17" fillId="0" borderId="0" xfId="0" applyNumberFormat="1" applyFont="1" applyAlignment="1">
      <alignment horizontal="left" indent="1"/>
    </xf>
    <xf numFmtId="0" fontId="23" fillId="0" borderId="0" xfId="0" applyFont="1" applyAlignment="1">
      <alignment/>
    </xf>
    <xf numFmtId="0" fontId="24" fillId="0" borderId="0" xfId="0" applyFont="1" applyAlignment="1">
      <alignment/>
    </xf>
    <xf numFmtId="49" fontId="23" fillId="0" borderId="0" xfId="0" applyNumberFormat="1" applyFont="1" applyAlignment="1">
      <alignment/>
    </xf>
    <xf numFmtId="49" fontId="23" fillId="0" borderId="0" xfId="0" applyNumberFormat="1" applyFont="1" applyAlignment="1">
      <alignment horizontal="left" indent="2"/>
    </xf>
    <xf numFmtId="49" fontId="25" fillId="0" borderId="0" xfId="0" applyNumberFormat="1" applyFont="1" applyAlignment="1">
      <alignment/>
    </xf>
    <xf numFmtId="0" fontId="26"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xf>
    <xf numFmtId="0" fontId="17" fillId="0" borderId="0" xfId="0" applyFont="1" applyAlignment="1">
      <alignment vertical="top" wrapText="1"/>
    </xf>
    <xf numFmtId="0" fontId="6" fillId="0" borderId="0" xfId="0" applyFont="1" applyAlignment="1">
      <alignment/>
    </xf>
    <xf numFmtId="0" fontId="6" fillId="0" borderId="3" xfId="0" applyFont="1" applyBorder="1" applyAlignment="1">
      <alignment/>
    </xf>
    <xf numFmtId="1" fontId="6" fillId="0" borderId="3" xfId="0" applyNumberFormat="1" applyFont="1" applyBorder="1" applyAlignment="1">
      <alignment/>
    </xf>
    <xf numFmtId="0" fontId="6" fillId="0" borderId="0" xfId="0" applyFont="1" applyAlignment="1">
      <alignment horizontal="left"/>
    </xf>
    <xf numFmtId="0" fontId="0" fillId="0" borderId="0" xfId="0" applyAlignment="1">
      <alignment horizontal="left"/>
    </xf>
    <xf numFmtId="0" fontId="6" fillId="0" borderId="0" xfId="0" applyFont="1" applyAlignment="1">
      <alignment horizontal="left" vertical="top" wrapText="1"/>
    </xf>
    <xf numFmtId="1" fontId="6" fillId="0" borderId="3" xfId="0" applyNumberFormat="1" applyFont="1" applyBorder="1" applyAlignment="1">
      <alignment horizontal="left"/>
    </xf>
    <xf numFmtId="1" fontId="6" fillId="0" borderId="0" xfId="0" applyNumberFormat="1" applyFont="1" applyAlignment="1">
      <alignment horizontal="left"/>
    </xf>
    <xf numFmtId="172" fontId="6" fillId="0" borderId="3" xfId="0" applyNumberFormat="1" applyFont="1" applyBorder="1" applyAlignment="1">
      <alignment/>
    </xf>
    <xf numFmtId="0" fontId="6" fillId="0" borderId="0" xfId="0" applyFont="1" applyAlignment="1">
      <alignment vertical="top" wrapText="1"/>
    </xf>
    <xf numFmtId="0" fontId="6" fillId="0" borderId="3" xfId="0" applyFont="1" applyBorder="1" applyAlignment="1">
      <alignment/>
    </xf>
    <xf numFmtId="0" fontId="6" fillId="0" borderId="0" xfId="0" applyFont="1" applyBorder="1" applyAlignment="1">
      <alignment horizontal="center"/>
    </xf>
  </cellXfs>
  <cellStyles count="6">
    <cellStyle name="Normal" xfId="0"/>
    <cellStyle name="Percent" xfId="15"/>
    <cellStyle name="Comma" xfId="16"/>
    <cellStyle name="Comma [0]"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externalLink" Target="externalLinks/externalLink3.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47625</xdr:rowOff>
    </xdr:from>
    <xdr:to>
      <xdr:col>11</xdr:col>
      <xdr:colOff>381000</xdr:colOff>
      <xdr:row>32</xdr:row>
      <xdr:rowOff>1619250</xdr:rowOff>
    </xdr:to>
    <xdr:sp>
      <xdr:nvSpPr>
        <xdr:cNvPr id="1" name="TextBox 1"/>
        <xdr:cNvSpPr txBox="1">
          <a:spLocks noChangeArrowheads="1"/>
        </xdr:cNvSpPr>
      </xdr:nvSpPr>
      <xdr:spPr>
        <a:xfrm>
          <a:off x="0" y="6448425"/>
          <a:ext cx="7286625" cy="15716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1</a:t>
          </a:r>
          <a:r>
            <a:rPr lang="en-US" cap="none" sz="1000" b="0" i="0" u="none" baseline="0">
              <a:latin typeface="Times New Roman"/>
              <a:ea typeface="Times New Roman"/>
              <a:cs typeface="Times New Roman"/>
            </a:rPr>
            <a:t>) Some figures have been revised in relation to those in previous reports.
2) Figures up to and including 1994 contain double-counting of transfers between BBS and Postbanken and exclude giros recorded by others
    than  BBS and Postbanken. From 1995 onwards double-counting has been eliminated, while giros registered elsewhere are included. 
3) Payment services where the payer and/or payee sends/receives a form.
4) Notified or unnotified paperless (electronic) payment to the payee.
5) Use of electronic cards up to and including 1994 includes use of ATMs and the banks' and gas companies' payment terminals. Figures from
    1995 onwards also include electronic use of cards in terminals other than those owned by the banks and oil companies.
6) Figures for manual use of cards up to 1993 are partly estimates by Norges Bank and uncertain.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38</xdr:row>
      <xdr:rowOff>19050</xdr:rowOff>
    </xdr:from>
    <xdr:to>
      <xdr:col>8</xdr:col>
      <xdr:colOff>495300</xdr:colOff>
      <xdr:row>55</xdr:row>
      <xdr:rowOff>152400</xdr:rowOff>
    </xdr:to>
    <xdr:sp>
      <xdr:nvSpPr>
        <xdr:cNvPr id="1" name="TextBox 1"/>
        <xdr:cNvSpPr txBox="1">
          <a:spLocks noChangeArrowheads="1"/>
        </xdr:cNvSpPr>
      </xdr:nvSpPr>
      <xdr:spPr>
        <a:xfrm>
          <a:off x="19050" y="7620000"/>
          <a:ext cx="7324725" cy="2886075"/>
        </a:xfrm>
        <a:prstGeom prst="rect">
          <a:avLst/>
        </a:prstGeom>
        <a:solidFill>
          <a:srgbClr val="FFFFFF"/>
        </a:solidFill>
        <a:ln w="9525" cmpd="sng">
          <a:noFill/>
        </a:ln>
      </xdr:spPr>
      <xdr:txBody>
        <a:bodyPr vertOverflow="clip" wrap="square"/>
        <a:p>
          <a:pPr algn="l">
            <a:defRPr/>
          </a:pPr>
          <a:r>
            <a:rPr lang="en-US" cap="none" sz="1000" b="0" i="0" u="none" baseline="0"/>
            <a:t>1) Some figures have been revised in relation to those in previous reports.
2) Figures include use of combined cards (eg combined bank/int. payment and credit cards). Use of combined cards is distributed among the 
    various card groups (as use of bank card, int. payment card etc.) depending on which card function is used. 
3) Cards issued by or in cooperation with DnB Kort A/S (American Express), Diners Club A/S, Europay Norge A/S and Visa Norge A/S, 
    and other cards owned by foreigners.
4) Cards issued by or in cooperation with GE Capital Bank, DnB Kort A/S and Sparebanken NOR which provide credit up to a certain amount.
    These cards are: Kjøpekort", "Reserve Konto", "Multikort", "X-tra Kapital", "Her &amp; Nå", "Cresco Card", "Plusskort", 
    "YS Card", "NAF Card", "Acceptcard " and "Smart Club".
5) Cards issued by Statoil, Hydro Texaco, Shell (acquired FINA on 4 March 1999), Esso and Conoco Jet. Transaction volume equals number of 
    times the card is used.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38</xdr:row>
      <xdr:rowOff>19050</xdr:rowOff>
    </xdr:from>
    <xdr:to>
      <xdr:col>8</xdr:col>
      <xdr:colOff>504825</xdr:colOff>
      <xdr:row>53</xdr:row>
      <xdr:rowOff>133350</xdr:rowOff>
    </xdr:to>
    <xdr:sp>
      <xdr:nvSpPr>
        <xdr:cNvPr id="1" name="TextBox 1"/>
        <xdr:cNvSpPr txBox="1">
          <a:spLocks noChangeArrowheads="1"/>
        </xdr:cNvSpPr>
      </xdr:nvSpPr>
      <xdr:spPr>
        <a:xfrm>
          <a:off x="19050" y="7620000"/>
          <a:ext cx="7334250" cy="2543175"/>
        </a:xfrm>
        <a:prstGeom prst="rect">
          <a:avLst/>
        </a:prstGeom>
        <a:solidFill>
          <a:srgbClr val="FFFFFF"/>
        </a:solidFill>
        <a:ln w="9525" cmpd="sng">
          <a:noFill/>
        </a:ln>
      </xdr:spPr>
      <xdr:txBody>
        <a:bodyPr vertOverflow="clip" wrap="square"/>
        <a:p>
          <a:pPr algn="l">
            <a:defRPr/>
          </a:pPr>
          <a:r>
            <a:rPr lang="en-US" cap="none" sz="1000" b="0" i="0" u="none" baseline="0"/>
            <a:t>1) Some figures have been revised in relation to those in previous reports.
2) Figures include use of combined cards (eg combined bank/int. payment and credit cards). Use of combined cards is distributed among the 
     various card groups (as use of bank card, int. payment card etc.) depending on which card function is used. 
3) Cards issued by or in cooperation with DnB Kort A/S (American Express), Diners Club A/S, Europay Norge A/S and Visa Norge A/S, 
    and other cards owned by foreigners.
4) Cards issued by or in cooperation with GE Capital Bank, DnB Kort A/S and Sparebanken NOR which provide credit up to a certain amount.
    These cards are: Kjøpekort", "Reserve Konto", "Multikort", "X-tra Kapital", "Her &amp; Nå", "Cresco Card", "Plusskort", 
    "YS Card", "NAF Card", "Acceptcard " and "Smart Club".
5) Cards issued by Statoil, Hydro Texaco, Shell (acquired FINA on 4 March 1999), Esso and Conoco Jet.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39</xdr:row>
      <xdr:rowOff>190500</xdr:rowOff>
    </xdr:from>
    <xdr:to>
      <xdr:col>8</xdr:col>
      <xdr:colOff>285750</xdr:colOff>
      <xdr:row>55</xdr:row>
      <xdr:rowOff>66675</xdr:rowOff>
    </xdr:to>
    <xdr:sp>
      <xdr:nvSpPr>
        <xdr:cNvPr id="1" name="TextBox 1"/>
        <xdr:cNvSpPr txBox="1">
          <a:spLocks noChangeArrowheads="1"/>
        </xdr:cNvSpPr>
      </xdr:nvSpPr>
      <xdr:spPr>
        <a:xfrm>
          <a:off x="19050" y="7991475"/>
          <a:ext cx="7315200" cy="2533650"/>
        </a:xfrm>
        <a:prstGeom prst="rect">
          <a:avLst/>
        </a:prstGeom>
        <a:solidFill>
          <a:srgbClr val="FFFFFF"/>
        </a:solidFill>
        <a:ln w="9525" cmpd="sng">
          <a:noFill/>
        </a:ln>
      </xdr:spPr>
      <xdr:txBody>
        <a:bodyPr vertOverflow="clip" wrap="square"/>
        <a:p>
          <a:pPr algn="l">
            <a:defRPr/>
          </a:pPr>
          <a:r>
            <a:rPr lang="en-US" cap="none" sz="1000" b="0" i="0" u="none" baseline="0"/>
            <a:t>1) Some figures have been revised in relation to those in previous reports.
2) Figures include use of combined cards (eg combined bank/int. payment and credit cards). Use of combined cards is distributed among the 
    various card groups (as use of bank card, int. payment card etc.) depending on which part of the card is used. 
3) Cards issued by or in cooperation with DnB Kort A/S (American Express), Diners Club A/S, Europay Norge A/S and Visa Norge A/S, 
    and other cards owned by foreigners.
4) Cards issued by or in cooperation with GE Capital Bank, DnB Kort A/S and Sparebanken NOR which provide credit up to a certain amount.
    These cards are: Kjøpekort", "Reserve Konto", "Multikort", "X-tra Kapital", "Her &amp; Nå", "Cresco Card", "Plusskort", 
    "YS Card", "NAF Card", "Acceptcard " and "Smart Club".
5) The distribution of own and other savings banks' ATMs is based on estimates from Norges Bank and is uncertain.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xdr:row>
      <xdr:rowOff>190500</xdr:rowOff>
    </xdr:from>
    <xdr:to>
      <xdr:col>8</xdr:col>
      <xdr:colOff>276225</xdr:colOff>
      <xdr:row>51</xdr:row>
      <xdr:rowOff>28575</xdr:rowOff>
    </xdr:to>
    <xdr:sp>
      <xdr:nvSpPr>
        <xdr:cNvPr id="1" name="TextBox 1"/>
        <xdr:cNvSpPr txBox="1">
          <a:spLocks noChangeArrowheads="1"/>
        </xdr:cNvSpPr>
      </xdr:nvSpPr>
      <xdr:spPr>
        <a:xfrm>
          <a:off x="0" y="7991475"/>
          <a:ext cx="7124700" cy="1819275"/>
        </a:xfrm>
        <a:prstGeom prst="rect">
          <a:avLst/>
        </a:prstGeom>
        <a:solidFill>
          <a:srgbClr val="FFFFFF"/>
        </a:solidFill>
        <a:ln w="9525" cmpd="sng">
          <a:noFill/>
        </a:ln>
      </xdr:spPr>
      <xdr:txBody>
        <a:bodyPr vertOverflow="clip" wrap="square"/>
        <a:p>
          <a:pPr algn="l">
            <a:defRPr/>
          </a:pPr>
          <a:r>
            <a:rPr lang="en-US" cap="none" sz="1000" b="0" i="0" u="none" baseline="0"/>
            <a:t>1) Some figures have been revised in relation to those in previous reports.
2) Figures include use of combined cards (eg combined bank/int. payment and credit cards). Use of combined cards is distributed among 
    the various card groups (as use of bank card, int. payment card etc.) depending on which card function is used. 
3) Cards issued by or in cooperation with DnB Kort A/S (American Express), Diners Club A/S, Europay Norge A/S and Visa Norge A/S, 
    and other cards owned by foreigners.
4) Cards issued by or in cooperation with GE Capital Bank, DnB Kort A/S and Sparebanken NOR which provide credit up to a certain 
    amount. These cards are: Kjøpekort", "Reserve Konto", "Multikort", "X-tra Kapital", "Her &amp; Nå", "Cresco Card", "Plusskort", 
    "YS Card", "NAF Card", "Acceptcard " and "Smart Club".
5) The distribution on own and other savings banks' ATMs is based on estimates from Norges Bank and is uncertain.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14</xdr:row>
      <xdr:rowOff>190500</xdr:rowOff>
    </xdr:from>
    <xdr:to>
      <xdr:col>15</xdr:col>
      <xdr:colOff>247650</xdr:colOff>
      <xdr:row>18</xdr:row>
      <xdr:rowOff>0</xdr:rowOff>
    </xdr:to>
    <xdr:sp>
      <xdr:nvSpPr>
        <xdr:cNvPr id="1" name="TextBox 1"/>
        <xdr:cNvSpPr txBox="1">
          <a:spLocks noChangeArrowheads="1"/>
        </xdr:cNvSpPr>
      </xdr:nvSpPr>
      <xdr:spPr>
        <a:xfrm>
          <a:off x="19050" y="2990850"/>
          <a:ext cx="7810500" cy="609600"/>
        </a:xfrm>
        <a:prstGeom prst="rect">
          <a:avLst/>
        </a:prstGeom>
        <a:solidFill>
          <a:srgbClr val="FFFFFF"/>
        </a:solidFill>
        <a:ln w="9525" cmpd="sng">
          <a:noFill/>
        </a:ln>
      </xdr:spPr>
      <xdr:txBody>
        <a:bodyPr vertOverflow="clip" wrap="square"/>
        <a:p>
          <a:pPr algn="l">
            <a:defRPr/>
          </a:pPr>
          <a:r>
            <a:rPr lang="en-US" cap="none" sz="1000" b="0" i="0" u="none" baseline="0"/>
            <a:t>1) Figures up to and including 1989 do not include Postbankens ATMs. The share of ATMs owned by Postbanken before 1990 was small (less than 2% 
    of the total number in 1990).
</a:t>
          </a:r>
        </a:p>
      </xdr:txBody>
    </xdr:sp>
    <xdr:clientData/>
  </xdr:twoCellAnchor>
  <xdr:twoCellAnchor>
    <xdr:from>
      <xdr:col>0</xdr:col>
      <xdr:colOff>28575</xdr:colOff>
      <xdr:row>33</xdr:row>
      <xdr:rowOff>9525</xdr:rowOff>
    </xdr:from>
    <xdr:to>
      <xdr:col>15</xdr:col>
      <xdr:colOff>66675</xdr:colOff>
      <xdr:row>34</xdr:row>
      <xdr:rowOff>142875</xdr:rowOff>
    </xdr:to>
    <xdr:sp>
      <xdr:nvSpPr>
        <xdr:cNvPr id="2" name="TextBox 2"/>
        <xdr:cNvSpPr txBox="1">
          <a:spLocks noChangeArrowheads="1"/>
        </xdr:cNvSpPr>
      </xdr:nvSpPr>
      <xdr:spPr>
        <a:xfrm>
          <a:off x="28575" y="6610350"/>
          <a:ext cx="7620000" cy="333375"/>
        </a:xfrm>
        <a:prstGeom prst="rect">
          <a:avLst/>
        </a:prstGeom>
        <a:solidFill>
          <a:srgbClr val="FFFFFF"/>
        </a:solidFill>
        <a:ln w="9525" cmpd="sng">
          <a:noFill/>
        </a:ln>
      </xdr:spPr>
      <xdr:txBody>
        <a:bodyPr vertOverflow="clip" wrap="square"/>
        <a:p>
          <a:pPr algn="l">
            <a:defRPr/>
          </a:pPr>
          <a:r>
            <a:rPr lang="en-US" cap="none" sz="1000" b="0" i="0" u="none" baseline="0"/>
            <a:t>1) The banks represent just under 90% of the commercial bank sector, measured by the banks' share of sight deposits.
</a:t>
          </a:r>
        </a:p>
      </xdr:txBody>
    </xdr:sp>
    <xdr:clientData/>
  </xdr:twoCellAnchor>
  <xdr:twoCellAnchor>
    <xdr:from>
      <xdr:col>0</xdr:col>
      <xdr:colOff>28575</xdr:colOff>
      <xdr:row>48</xdr:row>
      <xdr:rowOff>28575</xdr:rowOff>
    </xdr:from>
    <xdr:to>
      <xdr:col>15</xdr:col>
      <xdr:colOff>304800</xdr:colOff>
      <xdr:row>51</xdr:row>
      <xdr:rowOff>47625</xdr:rowOff>
    </xdr:to>
    <xdr:sp>
      <xdr:nvSpPr>
        <xdr:cNvPr id="3" name="TextBox 3"/>
        <xdr:cNvSpPr txBox="1">
          <a:spLocks noChangeArrowheads="1"/>
        </xdr:cNvSpPr>
      </xdr:nvSpPr>
      <xdr:spPr>
        <a:xfrm>
          <a:off x="28575" y="9629775"/>
          <a:ext cx="7858125" cy="619125"/>
        </a:xfrm>
        <a:prstGeom prst="rect">
          <a:avLst/>
        </a:prstGeom>
        <a:solidFill>
          <a:srgbClr val="FFFFFF"/>
        </a:solidFill>
        <a:ln w="9525" cmpd="sng">
          <a:noFill/>
        </a:ln>
      </xdr:spPr>
      <xdr:txBody>
        <a:bodyPr vertOverflow="clip" wrap="square"/>
        <a:p>
          <a:pPr algn="l">
            <a:defRPr/>
          </a:pPr>
          <a:r>
            <a:rPr lang="en-US" cap="none" sz="1000" b="0" i="0" u="none" baseline="0"/>
            <a:t>1) The banks represent just under 90% of the commercial bank sector, measured by the banks' share of sight deposits. A good 45% of the withdrawals in 
    1999 are estimates from Norges Bank, and uncertain.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57</xdr:row>
      <xdr:rowOff>123825</xdr:rowOff>
    </xdr:from>
    <xdr:to>
      <xdr:col>8</xdr:col>
      <xdr:colOff>266700</xdr:colOff>
      <xdr:row>58</xdr:row>
      <xdr:rowOff>161925</xdr:rowOff>
    </xdr:to>
    <xdr:sp>
      <xdr:nvSpPr>
        <xdr:cNvPr id="1" name="TextBox 1"/>
        <xdr:cNvSpPr txBox="1">
          <a:spLocks noChangeArrowheads="1"/>
        </xdr:cNvSpPr>
      </xdr:nvSpPr>
      <xdr:spPr>
        <a:xfrm>
          <a:off x="28575" y="11525250"/>
          <a:ext cx="6153150" cy="238125"/>
        </a:xfrm>
        <a:prstGeom prst="rect">
          <a:avLst/>
        </a:prstGeom>
        <a:solidFill>
          <a:srgbClr val="FFFFFF"/>
        </a:solidFill>
        <a:ln w="9525" cmpd="sng">
          <a:noFill/>
        </a:ln>
      </xdr:spPr>
      <xdr:txBody>
        <a:bodyPr vertOverflow="clip" wrap="square"/>
        <a:p>
          <a:pPr algn="l">
            <a:defRPr/>
          </a:pPr>
          <a:r>
            <a:rPr lang="en-US" cap="none" sz="1000" b="0" i="0" u="none" baseline="0"/>
            <a:t>1) Average number of times per year that notes pass through Norges Bank.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13</xdr:row>
      <xdr:rowOff>57150</xdr:rowOff>
    </xdr:from>
    <xdr:to>
      <xdr:col>7</xdr:col>
      <xdr:colOff>485775</xdr:colOff>
      <xdr:row>14</xdr:row>
      <xdr:rowOff>57150</xdr:rowOff>
    </xdr:to>
    <xdr:sp>
      <xdr:nvSpPr>
        <xdr:cNvPr id="1" name="TextBox 1"/>
        <xdr:cNvSpPr txBox="1">
          <a:spLocks noChangeArrowheads="1"/>
        </xdr:cNvSpPr>
      </xdr:nvSpPr>
      <xdr:spPr>
        <a:xfrm>
          <a:off x="9525" y="2657475"/>
          <a:ext cx="5876925" cy="200025"/>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1) No. of notes delivered to Norges Bank for sorting and verification.
</a:t>
          </a:r>
          <a:r>
            <a:rPr lang="en-US" cap="none" sz="1000" b="0" i="0" u="none" baseline="0">
              <a:latin typeface="Arial"/>
              <a:ea typeface="Arial"/>
              <a:cs typeface="Arial"/>
            </a:rPr>
            <a:t>
</a:t>
          </a:r>
        </a:p>
      </xdr:txBody>
    </xdr:sp>
    <xdr:clientData/>
  </xdr:twoCellAnchor>
  <xdr:twoCellAnchor>
    <xdr:from>
      <xdr:col>0</xdr:col>
      <xdr:colOff>9525</xdr:colOff>
      <xdr:row>30</xdr:row>
      <xdr:rowOff>76200</xdr:rowOff>
    </xdr:from>
    <xdr:to>
      <xdr:col>9</xdr:col>
      <xdr:colOff>476250</xdr:colOff>
      <xdr:row>32</xdr:row>
      <xdr:rowOff>9525</xdr:rowOff>
    </xdr:to>
    <xdr:sp>
      <xdr:nvSpPr>
        <xdr:cNvPr id="2" name="TextBox 2"/>
        <xdr:cNvSpPr txBox="1">
          <a:spLocks noChangeArrowheads="1"/>
        </xdr:cNvSpPr>
      </xdr:nvSpPr>
      <xdr:spPr>
        <a:xfrm>
          <a:off x="9525" y="6076950"/>
          <a:ext cx="7029450" cy="333375"/>
        </a:xfrm>
        <a:prstGeom prst="rect">
          <a:avLst/>
        </a:prstGeom>
        <a:solidFill>
          <a:srgbClr val="FFFFFF"/>
        </a:solidFill>
        <a:ln w="9525" cmpd="sng">
          <a:noFill/>
        </a:ln>
      </xdr:spPr>
      <xdr:txBody>
        <a:bodyPr vertOverflow="clip" wrap="square"/>
        <a:p>
          <a:pPr algn="l">
            <a:defRPr/>
          </a:pPr>
          <a:r>
            <a:rPr lang="en-US" cap="none" sz="1000" b="0" i="0" u="none" baseline="0"/>
            <a:t>1) The figures for 1998 and 1999 reflect the decision to reduce shredding, in order to increase stocks of notes at the turn of the century.</a:t>
          </a:r>
        </a:p>
      </xdr:txBody>
    </xdr:sp>
    <xdr:clientData/>
  </xdr:twoCellAnchor>
  <xdr:twoCellAnchor>
    <xdr:from>
      <xdr:col>0</xdr:col>
      <xdr:colOff>28575</xdr:colOff>
      <xdr:row>60</xdr:row>
      <xdr:rowOff>76200</xdr:rowOff>
    </xdr:from>
    <xdr:to>
      <xdr:col>7</xdr:col>
      <xdr:colOff>314325</xdr:colOff>
      <xdr:row>61</xdr:row>
      <xdr:rowOff>123825</xdr:rowOff>
    </xdr:to>
    <xdr:sp>
      <xdr:nvSpPr>
        <xdr:cNvPr id="3" name="TextBox 3"/>
        <xdr:cNvSpPr txBox="1">
          <a:spLocks noChangeArrowheads="1"/>
        </xdr:cNvSpPr>
      </xdr:nvSpPr>
      <xdr:spPr>
        <a:xfrm>
          <a:off x="28575" y="12058650"/>
          <a:ext cx="5686425" cy="2381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1</a:t>
          </a:r>
          <a:r>
            <a:rPr lang="en-US" cap="none" sz="1000" b="0" i="0" u="none" baseline="0">
              <a:latin typeface="Times New Roman"/>
              <a:ea typeface="Times New Roman"/>
              <a:cs typeface="Times New Roman"/>
            </a:rPr>
            <a:t>) 25-øre and copper coins ceased to be redeemable in 1998.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17</xdr:row>
      <xdr:rowOff>28575</xdr:rowOff>
    </xdr:from>
    <xdr:to>
      <xdr:col>6</xdr:col>
      <xdr:colOff>504825</xdr:colOff>
      <xdr:row>18</xdr:row>
      <xdr:rowOff>104775</xdr:rowOff>
    </xdr:to>
    <xdr:sp>
      <xdr:nvSpPr>
        <xdr:cNvPr id="1" name="TextBox 1"/>
        <xdr:cNvSpPr txBox="1">
          <a:spLocks noChangeArrowheads="1"/>
        </xdr:cNvSpPr>
      </xdr:nvSpPr>
      <xdr:spPr>
        <a:xfrm>
          <a:off x="19050" y="3429000"/>
          <a:ext cx="5705475" cy="276225"/>
        </a:xfrm>
        <a:prstGeom prst="rect">
          <a:avLst/>
        </a:prstGeom>
        <a:solidFill>
          <a:srgbClr val="FFFFFF"/>
        </a:solidFill>
        <a:ln w="9525" cmpd="sng">
          <a:noFill/>
        </a:ln>
      </xdr:spPr>
      <xdr:txBody>
        <a:bodyPr vertOverflow="clip" wrap="square"/>
        <a:p>
          <a:pPr algn="l">
            <a:defRPr/>
          </a:pPr>
          <a:r>
            <a:rPr lang="en-US" cap="none" sz="1000" b="0" i="0" u="none" baseline="0"/>
            <a:t>1) 25-øre and copper coins ceased to be redeemable in 1998. 
</a:t>
          </a:r>
        </a:p>
      </xdr:txBody>
    </xdr:sp>
    <xdr:clientData/>
  </xdr:twoCellAnchor>
  <xdr:twoCellAnchor>
    <xdr:from>
      <xdr:col>0</xdr:col>
      <xdr:colOff>19050</xdr:colOff>
      <xdr:row>34</xdr:row>
      <xdr:rowOff>19050</xdr:rowOff>
    </xdr:from>
    <xdr:to>
      <xdr:col>8</xdr:col>
      <xdr:colOff>180975</xdr:colOff>
      <xdr:row>35</xdr:row>
      <xdr:rowOff>47625</xdr:rowOff>
    </xdr:to>
    <xdr:sp>
      <xdr:nvSpPr>
        <xdr:cNvPr id="2" name="TextBox 2"/>
        <xdr:cNvSpPr txBox="1">
          <a:spLocks noChangeArrowheads="1"/>
        </xdr:cNvSpPr>
      </xdr:nvSpPr>
      <xdr:spPr>
        <a:xfrm>
          <a:off x="19050" y="6819900"/>
          <a:ext cx="6543675" cy="228600"/>
        </a:xfrm>
        <a:prstGeom prst="rect">
          <a:avLst/>
        </a:prstGeom>
        <a:solidFill>
          <a:srgbClr val="FFFFFF"/>
        </a:solidFill>
        <a:ln w="9525" cmpd="sng">
          <a:noFill/>
        </a:ln>
      </xdr:spPr>
      <xdr:txBody>
        <a:bodyPr vertOverflow="clip" wrap="square"/>
        <a:p>
          <a:pPr algn="l">
            <a:defRPr/>
          </a:pPr>
          <a:r>
            <a:rPr lang="en-US" cap="none" sz="1000" b="0" i="0" u="none" baseline="0"/>
            <a:t>1) Average number of times per year that coins pass through Norges Bank.
</a:t>
          </a:r>
        </a:p>
      </xdr:txBody>
    </xdr:sp>
    <xdr:clientData/>
  </xdr:twoCellAnchor>
  <xdr:twoCellAnchor>
    <xdr:from>
      <xdr:col>0</xdr:col>
      <xdr:colOff>19050</xdr:colOff>
      <xdr:row>52</xdr:row>
      <xdr:rowOff>19050</xdr:rowOff>
    </xdr:from>
    <xdr:to>
      <xdr:col>7</xdr:col>
      <xdr:colOff>200025</xdr:colOff>
      <xdr:row>53</xdr:row>
      <xdr:rowOff>47625</xdr:rowOff>
    </xdr:to>
    <xdr:sp>
      <xdr:nvSpPr>
        <xdr:cNvPr id="3" name="TextBox 3"/>
        <xdr:cNvSpPr txBox="1">
          <a:spLocks noChangeArrowheads="1"/>
        </xdr:cNvSpPr>
      </xdr:nvSpPr>
      <xdr:spPr>
        <a:xfrm>
          <a:off x="19050" y="10420350"/>
          <a:ext cx="5981700" cy="228600"/>
        </a:xfrm>
        <a:prstGeom prst="rect">
          <a:avLst/>
        </a:prstGeom>
        <a:solidFill>
          <a:srgbClr val="FFFFFF"/>
        </a:solidFill>
        <a:ln w="9525" cmpd="sng">
          <a:noFill/>
        </a:ln>
      </xdr:spPr>
      <xdr:txBody>
        <a:bodyPr vertOverflow="clip" wrap="square"/>
        <a:p>
          <a:pPr algn="l">
            <a:defRPr/>
          </a:pPr>
          <a:r>
            <a:rPr lang="en-US" cap="none" sz="1000" b="0" i="0" u="none" baseline="0"/>
            <a:t>1) Number of coins delivered to Norges Bank for sorting.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171450</xdr:rowOff>
    </xdr:from>
    <xdr:to>
      <xdr:col>11</xdr:col>
      <xdr:colOff>485775</xdr:colOff>
      <xdr:row>30</xdr:row>
      <xdr:rowOff>171450</xdr:rowOff>
    </xdr:to>
    <xdr:sp>
      <xdr:nvSpPr>
        <xdr:cNvPr id="1" name="TextBox 1"/>
        <xdr:cNvSpPr txBox="1">
          <a:spLocks noChangeArrowheads="1"/>
        </xdr:cNvSpPr>
      </xdr:nvSpPr>
      <xdr:spPr>
        <a:xfrm>
          <a:off x="0" y="4972050"/>
          <a:ext cx="7429500" cy="1200150"/>
        </a:xfrm>
        <a:prstGeom prst="rect">
          <a:avLst/>
        </a:prstGeom>
        <a:solidFill>
          <a:srgbClr val="FFFFFF"/>
        </a:solidFill>
        <a:ln w="9525" cmpd="sng">
          <a:noFill/>
        </a:ln>
      </xdr:spPr>
      <xdr:txBody>
        <a:bodyPr vertOverflow="clip" wrap="square"/>
        <a:p>
          <a:pPr algn="l">
            <a:defRPr/>
          </a:pPr>
          <a:r>
            <a:rPr lang="en-US" cap="none" sz="1000" b="0" i="0" u="none" baseline="0"/>
            <a:t>1) Some figures have been revised in relation to those in previous reports.
2) Use of Norwegian petrol cards in the oil companies' own systems.
3) Multi-use cards, which could be used in ATMs abroad via the Cirrus network at the end of 1995.
4) Use of international payment cards recorded by card issuers.
5) Cards previously wholly owned and issued by American Express A/S. The cards are now issued by DnB Kort A/S, which acquired the card 
    operation in 1999.
6) Use of cards, including international payment cards, recorded via Eufiserv.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24</xdr:row>
      <xdr:rowOff>38100</xdr:rowOff>
    </xdr:from>
    <xdr:to>
      <xdr:col>11</xdr:col>
      <xdr:colOff>95250</xdr:colOff>
      <xdr:row>30</xdr:row>
      <xdr:rowOff>161925</xdr:rowOff>
    </xdr:to>
    <xdr:sp>
      <xdr:nvSpPr>
        <xdr:cNvPr id="1" name="TextBox 1"/>
        <xdr:cNvSpPr txBox="1">
          <a:spLocks noChangeArrowheads="1"/>
        </xdr:cNvSpPr>
      </xdr:nvSpPr>
      <xdr:spPr>
        <a:xfrm>
          <a:off x="19050" y="4838700"/>
          <a:ext cx="7267575" cy="1323975"/>
        </a:xfrm>
        <a:prstGeom prst="rect">
          <a:avLst/>
        </a:prstGeom>
        <a:solidFill>
          <a:srgbClr val="FFFFFF"/>
        </a:solidFill>
        <a:ln w="9525" cmpd="sng">
          <a:noFill/>
        </a:ln>
      </xdr:spPr>
      <xdr:txBody>
        <a:bodyPr vertOverflow="clip" wrap="square"/>
        <a:p>
          <a:pPr algn="l">
            <a:defRPr/>
          </a:pPr>
          <a:r>
            <a:rPr lang="en-US" cap="none" sz="1000" b="0" i="0" u="none" baseline="0"/>
            <a:t>1) Totals do not include payments via Eufiserv.
2) Use of norwegian petrol cards in the oil companies' own system.
3) Multi-use cards, which could be used in ATMs abroad via the Cirrus-network at the end of 1995.
4) Use of international payment cards recorded by card issuers.
5) Cards previously wholly owned and issued by American Express A/S. The cards are now issued by DnB Kort A/S, which acquired the card 
    operation in 1999.
6) Use of cards, including international payment cards, recorded via Eufiserv.
 </a:t>
          </a:r>
        </a:p>
      </xdr:txBody>
    </xdr:sp>
    <xdr:clientData/>
  </xdr:twoCellAnchor>
  <xdr:twoCellAnchor>
    <xdr:from>
      <xdr:col>0</xdr:col>
      <xdr:colOff>0</xdr:colOff>
      <xdr:row>55</xdr:row>
      <xdr:rowOff>76200</xdr:rowOff>
    </xdr:from>
    <xdr:to>
      <xdr:col>11</xdr:col>
      <xdr:colOff>276225</xdr:colOff>
      <xdr:row>60</xdr:row>
      <xdr:rowOff>114300</xdr:rowOff>
    </xdr:to>
    <xdr:sp>
      <xdr:nvSpPr>
        <xdr:cNvPr id="2" name="TextBox 2"/>
        <xdr:cNvSpPr txBox="1">
          <a:spLocks noChangeArrowheads="1"/>
        </xdr:cNvSpPr>
      </xdr:nvSpPr>
      <xdr:spPr>
        <a:xfrm>
          <a:off x="0" y="11077575"/>
          <a:ext cx="7467600" cy="1038225"/>
        </a:xfrm>
        <a:prstGeom prst="rect">
          <a:avLst/>
        </a:prstGeom>
        <a:solidFill>
          <a:srgbClr val="FFFFFF"/>
        </a:solidFill>
        <a:ln w="9525" cmpd="sng">
          <a:noFill/>
        </a:ln>
      </xdr:spPr>
      <xdr:txBody>
        <a:bodyPr vertOverflow="clip" wrap="square"/>
        <a:p>
          <a:pPr algn="l">
            <a:defRPr/>
          </a:pPr>
          <a:r>
            <a:rPr lang="en-US" cap="none" sz="1000" b="0" i="0" u="none" baseline="0"/>
            <a:t>1) Some figures have been revised in relation to those in previous reports. 
2) Use of foreign petrol cards in the oil companies' own system.
3)  Use of international payment cards recorded by card issuers.
4) Cards previously wholly owned and issued by American Express A/S. The cards are now issued by DnB Kort A/S, which acquired the card 
    operation in 1999.
5) Use of cards, including international payment cards, recorded via Eufiserv.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32</xdr:row>
      <xdr:rowOff>19050</xdr:rowOff>
    </xdr:from>
    <xdr:to>
      <xdr:col>12</xdr:col>
      <xdr:colOff>104775</xdr:colOff>
      <xdr:row>36</xdr:row>
      <xdr:rowOff>152400</xdr:rowOff>
    </xdr:to>
    <xdr:sp>
      <xdr:nvSpPr>
        <xdr:cNvPr id="1" name="TextBox 1"/>
        <xdr:cNvSpPr txBox="1">
          <a:spLocks noChangeArrowheads="1"/>
        </xdr:cNvSpPr>
      </xdr:nvSpPr>
      <xdr:spPr>
        <a:xfrm>
          <a:off x="9525" y="6419850"/>
          <a:ext cx="7772400" cy="3305175"/>
        </a:xfrm>
        <a:prstGeom prst="rect">
          <a:avLst/>
        </a:prstGeom>
        <a:solidFill>
          <a:srgbClr val="FFFFFF"/>
        </a:solidFill>
        <a:ln w="9525" cmpd="sng">
          <a:noFill/>
        </a:ln>
      </xdr:spPr>
      <xdr:txBody>
        <a:bodyPr vertOverflow="clip" wrap="square"/>
        <a:p>
          <a:pPr algn="l">
            <a:defRPr/>
          </a:pPr>
          <a:r>
            <a:rPr lang="en-US" cap="none" sz="1000" b="0" i="0" u="none" baseline="0"/>
            <a:t>1) Some figures have been revised in relation to those in previous reports.
2) There is great uncertainty attached to Postbanken's figures up to and including 1995, and figures for these years are therefore not included. Figures
     in italics do not include Postbanken's figures. Figures up to and including 1994 concern only giros recorded by BBS, while figures from 1995 onwards
    concern giros recorded by BBS, Postbanken (from 1996 onwards) and elsewhere.
3) Payment services where the payer and/or payee sends/receives a form.
4) Notified or unnotified paperless (electronic) payment to the payee.
5) Use of electronic cards up to and including 1994 includes use of ATMs and the banks' and oil companies' payment terminals. Figures from
    1995 onwards also include electronic use of cards in terminals other than those owned by the banks and oil companies.
6) Figures for manual use of cards up to 1993 are partly estimates by Norges Bank and uncertain.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22</xdr:row>
      <xdr:rowOff>19050</xdr:rowOff>
    </xdr:from>
    <xdr:to>
      <xdr:col>11</xdr:col>
      <xdr:colOff>152400</xdr:colOff>
      <xdr:row>26</xdr:row>
      <xdr:rowOff>9525</xdr:rowOff>
    </xdr:to>
    <xdr:sp>
      <xdr:nvSpPr>
        <xdr:cNvPr id="1" name="TextBox 1"/>
        <xdr:cNvSpPr txBox="1">
          <a:spLocks noChangeArrowheads="1"/>
        </xdr:cNvSpPr>
      </xdr:nvSpPr>
      <xdr:spPr>
        <a:xfrm>
          <a:off x="28575" y="4419600"/>
          <a:ext cx="7448550" cy="790575"/>
        </a:xfrm>
        <a:prstGeom prst="rect">
          <a:avLst/>
        </a:prstGeom>
        <a:solidFill>
          <a:srgbClr val="FFFFFF"/>
        </a:solidFill>
        <a:ln w="9525" cmpd="sng">
          <a:noFill/>
        </a:ln>
      </xdr:spPr>
      <xdr:txBody>
        <a:bodyPr vertOverflow="clip" wrap="square"/>
        <a:p>
          <a:pPr algn="l">
            <a:defRPr/>
          </a:pPr>
          <a:r>
            <a:rPr lang="en-US" cap="none" sz="1000" b="0" i="0" u="none" baseline="0"/>
            <a:t>1) Totals do not include payments via Eufiserv.
2) Use of foreign petrol cards in the oil companies' own system.
3)  Use of international payment cards recorded by card issuers.
4)  Use of cards, including international payment cards, recorded via Eufiserv.
</a:t>
          </a:r>
        </a:p>
      </xdr:txBody>
    </xdr:sp>
    <xdr:clientData/>
  </xdr:twoCellAnchor>
  <xdr:twoCellAnchor>
    <xdr:from>
      <xdr:col>0</xdr:col>
      <xdr:colOff>0</xdr:colOff>
      <xdr:row>53</xdr:row>
      <xdr:rowOff>19050</xdr:rowOff>
    </xdr:from>
    <xdr:to>
      <xdr:col>11</xdr:col>
      <xdr:colOff>266700</xdr:colOff>
      <xdr:row>57</xdr:row>
      <xdr:rowOff>142875</xdr:rowOff>
    </xdr:to>
    <xdr:sp>
      <xdr:nvSpPr>
        <xdr:cNvPr id="2" name="TextBox 2"/>
        <xdr:cNvSpPr txBox="1">
          <a:spLocks noChangeArrowheads="1"/>
        </xdr:cNvSpPr>
      </xdr:nvSpPr>
      <xdr:spPr>
        <a:xfrm>
          <a:off x="0" y="10620375"/>
          <a:ext cx="7591425" cy="923925"/>
        </a:xfrm>
        <a:prstGeom prst="rect">
          <a:avLst/>
        </a:prstGeom>
        <a:solidFill>
          <a:srgbClr val="FFFFFF"/>
        </a:solidFill>
        <a:ln w="9525" cmpd="sng">
          <a:noFill/>
        </a:ln>
      </xdr:spPr>
      <xdr:txBody>
        <a:bodyPr vertOverflow="clip" wrap="square"/>
        <a:p>
          <a:pPr algn="l">
            <a:defRPr/>
          </a:pPr>
          <a:r>
            <a:rPr lang="en-US" cap="none" sz="1000" b="0" i="0" u="none" baseline="0"/>
            <a:t>1) Postal and foreign currency cheques in 12 banks, corresponding to 73 per cent of the banking sector measured by banks' share of sight deposits
    as at 31.12.1999. The share of foreign currency cheques is probably larger than the banks' share of sight deposits.
2) Introduced by the BBS in 1995. Cross-border payments were effected by means of SWIFT. The service was discontinued in 1998.
3) Offered by DnB (Postbanken). MoneyGram was introduced by Postbanken in autumn 1997. The number of cross-border transfers from or to 
    Norway in 1997 was insignificant.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18</xdr:row>
      <xdr:rowOff>133350</xdr:rowOff>
    </xdr:from>
    <xdr:to>
      <xdr:col>12</xdr:col>
      <xdr:colOff>104775</xdr:colOff>
      <xdr:row>23</xdr:row>
      <xdr:rowOff>104775</xdr:rowOff>
    </xdr:to>
    <xdr:sp>
      <xdr:nvSpPr>
        <xdr:cNvPr id="1" name="TextBox 1"/>
        <xdr:cNvSpPr txBox="1">
          <a:spLocks noChangeArrowheads="1"/>
        </xdr:cNvSpPr>
      </xdr:nvSpPr>
      <xdr:spPr>
        <a:xfrm>
          <a:off x="28575" y="3733800"/>
          <a:ext cx="7448550" cy="97155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
1) Offered by DnB (Postbanken). MoneyGram was introduced by Postbanken in autumn 1997. The number of cross-border transfers from or to 
    Norway in 1997 was insignificant.
</a:t>
          </a:r>
          <a:r>
            <a:rPr lang="en-US" cap="none" sz="1000" b="0" i="0" u="none" baseline="0">
              <a:latin typeface="Arial"/>
              <a:ea typeface="Arial"/>
              <a:cs typeface="Arial"/>
            </a:rPr>
            <a:t>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47625</xdr:rowOff>
    </xdr:from>
    <xdr:to>
      <xdr:col>8</xdr:col>
      <xdr:colOff>714375</xdr:colOff>
      <xdr:row>39</xdr:row>
      <xdr:rowOff>152400</xdr:rowOff>
    </xdr:to>
    <xdr:sp>
      <xdr:nvSpPr>
        <xdr:cNvPr id="1" name="TextBox 1"/>
        <xdr:cNvSpPr txBox="1">
          <a:spLocks noChangeArrowheads="1"/>
        </xdr:cNvSpPr>
      </xdr:nvSpPr>
      <xdr:spPr>
        <a:xfrm>
          <a:off x="66675" y="47625"/>
          <a:ext cx="6743700" cy="6419850"/>
        </a:xfrm>
        <a:prstGeom prst="rect">
          <a:avLst/>
        </a:prstGeom>
        <a:solidFill>
          <a:srgbClr val="FFFFFF"/>
        </a:solidFill>
        <a:ln w="9525" cmpd="sng">
          <a:noFill/>
        </a:ln>
      </xdr:spPr>
      <xdr:txBody>
        <a:bodyPr vertOverflow="clip" wrap="square"/>
        <a:p>
          <a:pPr algn="l">
            <a:defRPr/>
          </a:pPr>
          <a:r>
            <a:rPr lang="en-US" cap="none" sz="1600" b="0" i="0" u="none" baseline="0">
              <a:latin typeface="Arial"/>
              <a:ea typeface="Arial"/>
              <a:cs typeface="Arial"/>
            </a:rPr>
            <a:t>Footnotes to Tables 5.1.1, 5.1.2 and 5.1.3
</a:t>
          </a:r>
          <a:r>
            <a:rPr lang="en-US" cap="none" sz="1000" b="0" i="0" u="none" baseline="0">
              <a:latin typeface="Times New Roman"/>
              <a:ea typeface="Times New Roman"/>
              <a:cs typeface="Times New Roman"/>
            </a:rPr>
            <a:t>1. Prices on 31.12.89, 31.12.90, 1.1.92, 1.1.93, 1.1.94, 31.12.94, 1.1.96, 1.1.97, 1.1.98, 1.1.99 and 1.1.2000. The average prices of all banks in the survey are calculated by weighting the two bank groups' prices with their actual market shares, measured by the number of transactions as at 1.1.98. The two bank groups' average prices are calculated by weighting the price per transaction according to each bank's share of sight deposits, except for Postbanken, where the bank's actual market share, measured by number of transactions, is used. Commercial and savings banks represented in the survey accounted for 90 and 72 per cent, respectively, of the bank groups' market shares, measured by sight deposits as at 1.1.99.
2. Average prices apply to each giro form sent in. Postage per despatch must be added in 95 per cent of the cases.
3. Prices apply to the payee. OCR-File means that the information is retained by the bank.
4. Prices apply to the payee. OCR-Return means that the information is returned to the payer.
5. Prices apply to home-banking via Internet. Users of Internet and telephone banking usually pay an arrangemet fee and/or an
    annual fee for using the services. The banks in the survey charged private customers fees of up to NOK 250 for Internet banking. 
6. Prices apply to the payee. The payer is also charged. 
7. Prices apply to the payee. The payer is also charged.
</a:t>
          </a:r>
          <a:r>
            <a:rPr lang="en-US" cap="none" sz="1000" b="0" i="0" u="none" baseline="0">
              <a:latin typeface="Arial"/>
              <a:ea typeface="Arial"/>
              <a:cs typeface="Arial"/>
            </a:rPr>
            <a:t>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142875</xdr:colOff>
      <xdr:row>30</xdr:row>
      <xdr:rowOff>28575</xdr:rowOff>
    </xdr:from>
    <xdr:ext cx="76200" cy="200025"/>
    <xdr:sp>
      <xdr:nvSpPr>
        <xdr:cNvPr id="1" name="TextBox 1"/>
        <xdr:cNvSpPr txBox="1">
          <a:spLocks noChangeArrowheads="1"/>
        </xdr:cNvSpPr>
      </xdr:nvSpPr>
      <xdr:spPr>
        <a:xfrm>
          <a:off x="142875" y="6029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30</xdr:row>
      <xdr:rowOff>28575</xdr:rowOff>
    </xdr:from>
    <xdr:to>
      <xdr:col>6</xdr:col>
      <xdr:colOff>628650</xdr:colOff>
      <xdr:row>34</xdr:row>
      <xdr:rowOff>9525</xdr:rowOff>
    </xdr:to>
    <xdr:sp>
      <xdr:nvSpPr>
        <xdr:cNvPr id="2" name="TextBox 2"/>
        <xdr:cNvSpPr txBox="1">
          <a:spLocks noChangeArrowheads="1"/>
        </xdr:cNvSpPr>
      </xdr:nvSpPr>
      <xdr:spPr>
        <a:xfrm>
          <a:off x="19050" y="6029325"/>
          <a:ext cx="7562850" cy="781050"/>
        </a:xfrm>
        <a:prstGeom prst="rect">
          <a:avLst/>
        </a:prstGeom>
        <a:solidFill>
          <a:srgbClr val="FFFFFF"/>
        </a:solidFill>
        <a:ln w="9525" cmpd="sng">
          <a:noFill/>
        </a:ln>
      </xdr:spPr>
      <xdr:txBody>
        <a:bodyPr vertOverflow="clip" wrap="square"/>
        <a:p>
          <a:pPr algn="l">
            <a:defRPr/>
          </a:pPr>
          <a:r>
            <a:rPr lang="en-US" cap="none" sz="1000" b="0" i="0" u="none" baseline="0"/>
            <a:t>1) The table shows average prices for 9 commercial banks (including Postbanken) and 18 savings banks. Prices are based on the transfer of a fixed 
    amount. In addition to the prices quoted in the table, additional costs like telphone/faxing costs, confirmation cost and cost of using a third
    country currency may apply to these transfers.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40</xdr:row>
      <xdr:rowOff>171450</xdr:rowOff>
    </xdr:from>
    <xdr:to>
      <xdr:col>12</xdr:col>
      <xdr:colOff>428625</xdr:colOff>
      <xdr:row>47</xdr:row>
      <xdr:rowOff>85725</xdr:rowOff>
    </xdr:to>
    <xdr:sp>
      <xdr:nvSpPr>
        <xdr:cNvPr id="1" name="TextBox 1"/>
        <xdr:cNvSpPr txBox="1">
          <a:spLocks noChangeArrowheads="1"/>
        </xdr:cNvSpPr>
      </xdr:nvSpPr>
      <xdr:spPr>
        <a:xfrm>
          <a:off x="66675" y="8172450"/>
          <a:ext cx="7534275" cy="3276600"/>
        </a:xfrm>
        <a:prstGeom prst="rect">
          <a:avLst/>
        </a:prstGeom>
        <a:solidFill>
          <a:srgbClr val="FFFFFF"/>
        </a:solidFill>
        <a:ln w="9525" cmpd="sng">
          <a:noFill/>
        </a:ln>
      </xdr:spPr>
      <xdr:txBody>
        <a:bodyPr vertOverflow="clip" wrap="square"/>
        <a:p>
          <a:pPr algn="l">
            <a:defRPr/>
          </a:pPr>
          <a:r>
            <a:rPr lang="en-US" cap="none" sz="1000" b="0" i="0" u="none" baseline="0"/>
            <a:t>1)  Some figures have been revised in relation to those in previous reports.
2)  Payment services where the payer and/or payee sends/receives a form.
3)  Services offered by all banks except Postbanken (Brevgiro) and Postbanken (Konvoluttgiro) respectively.
4)  Up to and including 1998: Paper-based giros delivered in banks and registered in the BBS or DnB (Postbanken). Figures for 1999 also cover other  
     data centres.
5)  Cash payments and account debits registered in data centres other than DnB (Postbanken) and BBS.
6)  Use of DnB's (Postbanken's) remittance service DataGiro, BBS's remittance service Direkte Remittering, and various company terminal giros 
     offered by banks. The figures from 1996 onwards also cover use of home banking services via the Internet (PC/Internet). The number of 
     PC/Internet transactions is estimated to have been 0.3-0.5m in 1997. 
7) Notified and unnotified paperless (electronic) payment to the payee. Because of new routines for compiling information on electronic giros, there 
    is some uncertainty attached to developments from 1998-99. 
8) Miscellaneous payments over the telephone. So far mobile telephones have only been used to an insignificant extent.
9) Home banking services via PC/Internet, including use of Nettbank etc.
10) Autogiro, agreement-based giro and direct withdrawals (DataGiro).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40</xdr:row>
      <xdr:rowOff>85725</xdr:rowOff>
    </xdr:from>
    <xdr:to>
      <xdr:col>11</xdr:col>
      <xdr:colOff>323850</xdr:colOff>
      <xdr:row>55</xdr:row>
      <xdr:rowOff>9525</xdr:rowOff>
    </xdr:to>
    <xdr:sp>
      <xdr:nvSpPr>
        <xdr:cNvPr id="1" name="TextBox 1"/>
        <xdr:cNvSpPr txBox="1">
          <a:spLocks noChangeArrowheads="1"/>
        </xdr:cNvSpPr>
      </xdr:nvSpPr>
      <xdr:spPr>
        <a:xfrm>
          <a:off x="9525" y="8086725"/>
          <a:ext cx="6972300" cy="2924175"/>
        </a:xfrm>
        <a:prstGeom prst="rect">
          <a:avLst/>
        </a:prstGeom>
        <a:solidFill>
          <a:srgbClr val="FFFFFF"/>
        </a:solidFill>
        <a:ln w="9525" cmpd="sng">
          <a:noFill/>
        </a:ln>
      </xdr:spPr>
      <xdr:txBody>
        <a:bodyPr vertOverflow="clip" wrap="square"/>
        <a:p>
          <a:pPr algn="l">
            <a:defRPr/>
          </a:pPr>
          <a:r>
            <a:rPr lang="en-US" cap="none" sz="1000" b="0" i="0" u="none" baseline="0"/>
            <a:t>1)  Some figures have been revised in relation to those in previous reports.
2)  Payment services where the payer and/or payee sends/receives a form.
3)  Services offered by all banks except Postbanken (Brevgiro) and Postbanken (Konvoluttgiro) respectively.
4)  Up to and including 1998: Paper-based giros delivered in banks and registered in the BBS or DnB (Postbanken). Figures for 1999 also
     cover other data centres.
5)  Cash payments and account debits registered in data centres other than DnB (Postbanken) and BBS.
6)  Use of DnB's (Postbanken's) remittance service Data Giro, BBS's remittance service Direkte Remittering, and various company 
      terminal giros offered by banks. The figures from 1996 onwards also cover use of home banking services via the Internet 
      (PC/Internet). The number of PC/Internet transactions is estimated to have been 0.3-0.5m in 1997. 
7)  Notified and unnotified paperless (electronic) payment to the payee. Because of new routines for compiling information on electronic 
     giro, there is some uncertainty attached to developments from 1998-99. 
8)  Miscellaneous payments over the telephone. So far mobile telephones have only been used to an insignificant extent.
9)  Home banking services via PC/Internet, including use of Nettbank etc.
10) Autogiro, agreement-based giro and direct withdrawals (DataGiro).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13</xdr:row>
      <xdr:rowOff>28575</xdr:rowOff>
    </xdr:from>
    <xdr:to>
      <xdr:col>15</xdr:col>
      <xdr:colOff>304800</xdr:colOff>
      <xdr:row>17</xdr:row>
      <xdr:rowOff>161925</xdr:rowOff>
    </xdr:to>
    <xdr:sp>
      <xdr:nvSpPr>
        <xdr:cNvPr id="1" name="TextBox 1"/>
        <xdr:cNvSpPr txBox="1">
          <a:spLocks noChangeArrowheads="1"/>
        </xdr:cNvSpPr>
      </xdr:nvSpPr>
      <xdr:spPr>
        <a:xfrm>
          <a:off x="9525" y="2628900"/>
          <a:ext cx="7858125" cy="933450"/>
        </a:xfrm>
        <a:prstGeom prst="rect">
          <a:avLst/>
        </a:prstGeom>
        <a:solidFill>
          <a:srgbClr val="FFFFFF"/>
        </a:solidFill>
        <a:ln w="9525" cmpd="sng">
          <a:noFill/>
        </a:ln>
      </xdr:spPr>
      <xdr:txBody>
        <a:bodyPr vertOverflow="clip" wrap="square"/>
        <a:p>
          <a:pPr algn="l">
            <a:defRPr/>
          </a:pPr>
          <a:r>
            <a:rPr lang="en-US" cap="none" sz="1000" b="0" i="0" u="none" baseline="0"/>
            <a:t>1)  Figures up to and including 1994 are uncertain. 
2)  Cheques drawn on customers in Postbanken are not included in the figures up to and including 1989. Postbanken has offered a cheque service since 
     1987. The share of cheques drawn on customers in Postbanken before 1990 was relatively low (less than 4% of the total number).
 </a:t>
          </a:r>
        </a:p>
      </xdr:txBody>
    </xdr:sp>
    <xdr:clientData/>
  </xdr:twoCellAnchor>
  <xdr:twoCellAnchor>
    <xdr:from>
      <xdr:col>0</xdr:col>
      <xdr:colOff>0</xdr:colOff>
      <xdr:row>37</xdr:row>
      <xdr:rowOff>28575</xdr:rowOff>
    </xdr:from>
    <xdr:to>
      <xdr:col>15</xdr:col>
      <xdr:colOff>247650</xdr:colOff>
      <xdr:row>40</xdr:row>
      <xdr:rowOff>171450</xdr:rowOff>
    </xdr:to>
    <xdr:sp>
      <xdr:nvSpPr>
        <xdr:cNvPr id="2" name="TextBox 2"/>
        <xdr:cNvSpPr txBox="1">
          <a:spLocks noChangeArrowheads="1"/>
        </xdr:cNvSpPr>
      </xdr:nvSpPr>
      <xdr:spPr>
        <a:xfrm>
          <a:off x="0" y="7429500"/>
          <a:ext cx="7810500" cy="742950"/>
        </a:xfrm>
        <a:prstGeom prst="rect">
          <a:avLst/>
        </a:prstGeom>
        <a:solidFill>
          <a:srgbClr val="FFFFFF"/>
        </a:solidFill>
        <a:ln w="9525" cmpd="sng">
          <a:noFill/>
        </a:ln>
      </xdr:spPr>
      <xdr:txBody>
        <a:bodyPr vertOverflow="clip" wrap="square"/>
        <a:p>
          <a:pPr algn="l">
            <a:defRPr/>
          </a:pPr>
          <a:r>
            <a:rPr lang="en-US" cap="none" sz="1000" b="0" i="0" u="none" baseline="0"/>
            <a:t>1)  Figures up to and including 1994 are uncertain. 
2)  Cheques drawn on customers in Postbanken are not included in the figures up to and including 1989. Postbanken has offered a cheque service since 
     1987. The share of cheques drawn on customers in Postbanken before 1990 was relatively low (less than 4 percent of the total number).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47</xdr:row>
      <xdr:rowOff>0</xdr:rowOff>
    </xdr:from>
    <xdr:to>
      <xdr:col>9</xdr:col>
      <xdr:colOff>161925</xdr:colOff>
      <xdr:row>58</xdr:row>
      <xdr:rowOff>57150</xdr:rowOff>
    </xdr:to>
    <xdr:sp>
      <xdr:nvSpPr>
        <xdr:cNvPr id="1" name="TextBox 1"/>
        <xdr:cNvSpPr txBox="1">
          <a:spLocks noChangeArrowheads="1"/>
        </xdr:cNvSpPr>
      </xdr:nvSpPr>
      <xdr:spPr>
        <a:xfrm>
          <a:off x="19050" y="9401175"/>
          <a:ext cx="7439025" cy="2219325"/>
        </a:xfrm>
        <a:prstGeom prst="rect">
          <a:avLst/>
        </a:prstGeom>
        <a:solidFill>
          <a:srgbClr val="FFFFFF"/>
        </a:solidFill>
        <a:ln w="9525" cmpd="sng">
          <a:noFill/>
        </a:ln>
      </xdr:spPr>
      <xdr:txBody>
        <a:bodyPr vertOverflow="clip" wrap="square"/>
        <a:p>
          <a:pPr algn="l">
            <a:defRPr/>
          </a:pPr>
          <a:r>
            <a:rPr lang="en-US" cap="none" sz="1000" b="0" i="0" u="none" baseline="0"/>
            <a:t>1) Some figures have been revised in relation to those in previous reports.
2) Exclusive non-residents' use of international payment cards in Norway.
3) Figures include use of combined cards (eg combined bank/int. payment and credit cards). Use of combined cards is distributed among the  
    various card groups (as use of bank card, int. payment card etc.) depending on which function of the card is used. 
4) "Kjøpekort", "Reserve Konto", "Multikort", "X-tra Kapital", "Her &amp; Nå", "Cresco Card", "Plusskort", "YS Card", "NAF Card", "Acceptcard " 
     and "Smart Club" in Norway and abroad. Transaction volumes for the various companies are not reported as the card companies do not 
     want them published with sales figures. The use of these cards abroad has so far been insignificant (less than 1% of total use).
5) Breakdown into cash withdrawals (ATMs) and purchase of goods for American Express is based on estimates from Norges Bank.
6) Cards previously wholly owned and issued by American Express A/S. Now issued by DnB Kort A/S, which acquired the card operation
     in 1999.
7) Use in Norway and abroad of cards (not cash cards) issued by Statoil, Hydro Texaco, Shell (acquired FINA on 4 March 1999), Esso and 
    Conoco Jet. No. of transactions equals number of times the card is used. The share of transactions abroad was approximately 2% cent in 1999.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47</xdr:row>
      <xdr:rowOff>9525</xdr:rowOff>
    </xdr:from>
    <xdr:to>
      <xdr:col>9</xdr:col>
      <xdr:colOff>266700</xdr:colOff>
      <xdr:row>63</xdr:row>
      <xdr:rowOff>152400</xdr:rowOff>
    </xdr:to>
    <xdr:sp>
      <xdr:nvSpPr>
        <xdr:cNvPr id="1" name="TextBox 1"/>
        <xdr:cNvSpPr txBox="1">
          <a:spLocks noChangeArrowheads="1"/>
        </xdr:cNvSpPr>
      </xdr:nvSpPr>
      <xdr:spPr>
        <a:xfrm>
          <a:off x="0" y="9410700"/>
          <a:ext cx="7562850" cy="2733675"/>
        </a:xfrm>
        <a:prstGeom prst="rect">
          <a:avLst/>
        </a:prstGeom>
        <a:solidFill>
          <a:srgbClr val="FFFFFF"/>
        </a:solidFill>
        <a:ln w="9525" cmpd="sng">
          <a:noFill/>
        </a:ln>
      </xdr:spPr>
      <xdr:txBody>
        <a:bodyPr vertOverflow="clip" wrap="square"/>
        <a:p>
          <a:pPr algn="l">
            <a:defRPr/>
          </a:pPr>
          <a:r>
            <a:rPr lang="en-US" cap="none" sz="1000" b="0" i="0" u="none" baseline="0"/>
            <a:t>1) Some figures have been revised in relation to those in previous reports.
2) Exclusive non-residents' use of international payment cards in Norway.
3) Figures include use of combined cards (eg combined bank/int. payment and credit cards). Use of combined cards is distributed among the  
    various card groups (as use of bank card, int. payment card etc.) depending on which card function is used. 
4) "Kjøpekort", "Reserve Konto", "Multikort", "X-tra Kapital", "Her &amp; Nå", "Cresco Card", "Plusskort", "YS Card", "NAF Card", "Acceptcard " 
     and "Smart Club" in Norway and abroad. Volume figures for the different companies is not reportet because the credit card companies do not 
     want to publish these together with the value figures. Use of these cards abroad has so far been insignificant (less than 1% of total  turnover).
5) Breakdown into cash withdrawals (ATMs) and purchase of goods for American Express is based on estimates from Norges Bank.
6) Cards previously fully owned and issued by American Express A/S. Is currently being issued by DnB Kort A/S, which bought it in 1999. 
7) Use in Norway and abroad of cards (not cash cards) issued by Statoil, Hydro Texaco, Shell (acquired FINA on 4 March 1999), Esso and Conoco 
    Jet. No. of transactions equals number of times the card is used. The share of transactions abroad was approximately 4% in the period 1997-1999.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24</xdr:row>
      <xdr:rowOff>152400</xdr:rowOff>
    </xdr:from>
    <xdr:to>
      <xdr:col>9</xdr:col>
      <xdr:colOff>47625</xdr:colOff>
      <xdr:row>37</xdr:row>
      <xdr:rowOff>142875</xdr:rowOff>
    </xdr:to>
    <xdr:sp>
      <xdr:nvSpPr>
        <xdr:cNvPr id="1" name="TextBox 1"/>
        <xdr:cNvSpPr txBox="1">
          <a:spLocks noChangeArrowheads="1"/>
        </xdr:cNvSpPr>
      </xdr:nvSpPr>
      <xdr:spPr>
        <a:xfrm>
          <a:off x="57150" y="4953000"/>
          <a:ext cx="7153275" cy="2590800"/>
        </a:xfrm>
        <a:prstGeom prst="rect">
          <a:avLst/>
        </a:prstGeom>
        <a:solidFill>
          <a:srgbClr val="FFFFFF"/>
        </a:solidFill>
        <a:ln w="9525" cmpd="sng">
          <a:noFill/>
        </a:ln>
      </xdr:spPr>
      <xdr:txBody>
        <a:bodyPr vertOverflow="clip" wrap="square"/>
        <a:p>
          <a:pPr algn="l">
            <a:defRPr/>
          </a:pPr>
          <a:r>
            <a:rPr lang="en-US" cap="none" sz="1000" b="0" i="0" u="none" baseline="0"/>
            <a:t>1) Some figures have been revised in relation to those in previous reports. A review of cards has resulted in reclassification of some cards.   
    Information on domestic bank cards up to and including 1997 is lacking for 8% of commercial banks, measured by these banks' shares
    of sight deposits. The share of domestic bank cards not included in the figures up to and including 1997 is probably lower. In 1998 
    and 1999 the share of banks without information was negligible (less than 1%).  
2) Cards issued by or in cooperation with VISA Norge A/S, Europay Norge A/S, Diners Club Norge A/S and DnB Kort A/S
    (American Express).
3) Cards which provide credit up to a certain limit and which are issued by or in cooperation with GE Capital Bank, DnB Kort A/S and
    Sparebanken NOR. These cards are: "Kjøpekort", "Reserve Konto", "Multikort", "X-tra Kapital", "Her &amp; Nå", "Cresco Card", 
   "Plusskort", "YS Card", "NAF Card", "Acceptcard " and "Smart Club".
4) Cards issued by  Statoil, Hydro Texaco, Shell (acquired FINA on 4 March 1999), Esso and Conoco Jet.
</a:t>
          </a:r>
        </a:p>
      </xdr:txBody>
    </xdr:sp>
    <xdr:clientData/>
  </xdr:twoCellAnchor>
  <xdr:twoCellAnchor>
    <xdr:from>
      <xdr:col>0</xdr:col>
      <xdr:colOff>28575</xdr:colOff>
      <xdr:row>21</xdr:row>
      <xdr:rowOff>47625</xdr:rowOff>
    </xdr:from>
    <xdr:to>
      <xdr:col>8</xdr:col>
      <xdr:colOff>371475</xdr:colOff>
      <xdr:row>23</xdr:row>
      <xdr:rowOff>171450</xdr:rowOff>
    </xdr:to>
    <xdr:sp>
      <xdr:nvSpPr>
        <xdr:cNvPr id="2" name="TextBox 2"/>
        <xdr:cNvSpPr txBox="1">
          <a:spLocks noChangeArrowheads="1"/>
        </xdr:cNvSpPr>
      </xdr:nvSpPr>
      <xdr:spPr>
        <a:xfrm>
          <a:off x="28575" y="4248150"/>
          <a:ext cx="6991350" cy="523875"/>
        </a:xfrm>
        <a:prstGeom prst="rect">
          <a:avLst/>
        </a:prstGeom>
        <a:solidFill>
          <a:srgbClr val="FFFFFF"/>
        </a:solidFill>
        <a:ln w="9525" cmpd="sng">
          <a:noFill/>
        </a:ln>
      </xdr:spPr>
      <xdr:txBody>
        <a:bodyPr vertOverflow="clip" wrap="square" lIns="0" tIns="0" rIns="0" bIns="0"/>
        <a:p>
          <a:pPr algn="just">
            <a:defRPr/>
          </a:pPr>
          <a:r>
            <a:rPr lang="en-US" cap="none" sz="1000" b="0" i="0" u="none" baseline="0"/>
            <a:t>Source:                         Norges Bank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22</xdr:row>
      <xdr:rowOff>9525</xdr:rowOff>
    </xdr:from>
    <xdr:to>
      <xdr:col>8</xdr:col>
      <xdr:colOff>314325</xdr:colOff>
      <xdr:row>25</xdr:row>
      <xdr:rowOff>85725</xdr:rowOff>
    </xdr:to>
    <xdr:sp>
      <xdr:nvSpPr>
        <xdr:cNvPr id="1" name="TextBox 1"/>
        <xdr:cNvSpPr txBox="1">
          <a:spLocks noChangeArrowheads="1"/>
        </xdr:cNvSpPr>
      </xdr:nvSpPr>
      <xdr:spPr>
        <a:xfrm>
          <a:off x="19050" y="4410075"/>
          <a:ext cx="6943725" cy="676275"/>
        </a:xfrm>
        <a:prstGeom prst="rect">
          <a:avLst/>
        </a:prstGeom>
        <a:solidFill>
          <a:srgbClr val="FFFFFF"/>
        </a:solidFill>
        <a:ln w="9525" cmpd="sng">
          <a:noFill/>
        </a:ln>
      </xdr:spPr>
      <xdr:txBody>
        <a:bodyPr vertOverflow="clip" wrap="square"/>
        <a:p>
          <a:pPr algn="l">
            <a:defRPr/>
          </a:pPr>
          <a:r>
            <a:rPr lang="en-US" cap="none" sz="1000" b="0" i="0" u="none" baseline="0"/>
            <a:t>1) Figures up to and including 1998 do not include terminals owned by FINA (acquired by Shell on 4 March 1999) while figures for 1999
     include these terminals.
2) Shops, post offices, petrol stations, etc.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Utv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ne%20dokumenter\Omsetningsstatistikk\1998-data\Omsetn%2019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ne%20dokumenter\Omsetningsstatistikk\1999-data\Omsetn%2019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rodeb99"/>
      <sheetName val="Girodeb98"/>
      <sheetName val="Kreditgiro"/>
      <sheetName val="Sjekker"/>
      <sheetName val="Minib"/>
      <sheetName val="Kontantutt"/>
      <sheetName val="EFTPOS"/>
      <sheetName val="Antkort"/>
      <sheetName val="Kortbruk"/>
      <sheetName val="Manelkort"/>
      <sheetName val="Utland"/>
      <sheetName val="NUUNkort"/>
      <sheetName val="tab1"/>
      <sheetName val="tab21"/>
      <sheetName val="tab31"/>
      <sheetName val="tab41"/>
      <sheetName val="tab42"/>
      <sheetName val="tab44"/>
      <sheetName val="tab45"/>
      <sheetName val="tab51"/>
      <sheetName val="tab52"/>
      <sheetName val="graf"/>
      <sheetName val="datakval"/>
      <sheetName val="X"/>
      <sheetName val="Datakv1"/>
    </sheetNames>
    <sheetDataSet>
      <sheetData sheetId="0">
        <row r="10">
          <cell r="N10">
            <v>106970</v>
          </cell>
          <cell r="AA10">
            <v>597561</v>
          </cell>
        </row>
        <row r="12">
          <cell r="M12">
            <v>22943</v>
          </cell>
          <cell r="Z12">
            <v>143838</v>
          </cell>
        </row>
        <row r="13">
          <cell r="M13">
            <v>29215</v>
          </cell>
          <cell r="Z13">
            <v>330051</v>
          </cell>
        </row>
        <row r="21">
          <cell r="N21">
            <v>9416</v>
          </cell>
          <cell r="AA21">
            <v>18097</v>
          </cell>
        </row>
        <row r="25">
          <cell r="M25">
            <v>28297</v>
          </cell>
          <cell r="Z25">
            <v>55589</v>
          </cell>
        </row>
        <row r="27">
          <cell r="M27">
            <v>14502.5</v>
          </cell>
          <cell r="Z27">
            <v>39749</v>
          </cell>
        </row>
        <row r="29">
          <cell r="AA29">
            <v>3838405.6</v>
          </cell>
        </row>
        <row r="30">
          <cell r="N30">
            <v>124576</v>
          </cell>
        </row>
        <row r="33">
          <cell r="N33">
            <v>29903</v>
          </cell>
          <cell r="AA33">
            <v>163451</v>
          </cell>
        </row>
      </sheetData>
      <sheetData sheetId="1">
        <row r="10">
          <cell r="N10">
            <v>106913</v>
          </cell>
          <cell r="AA10">
            <v>649760</v>
          </cell>
        </row>
        <row r="12">
          <cell r="Z12">
            <v>126513</v>
          </cell>
        </row>
        <row r="13">
          <cell r="M13">
            <v>24479</v>
          </cell>
          <cell r="Z13">
            <v>308480</v>
          </cell>
        </row>
        <row r="14">
          <cell r="M14">
            <v>13022</v>
          </cell>
          <cell r="Z14">
            <v>126038</v>
          </cell>
        </row>
        <row r="21">
          <cell r="N21">
            <v>13654</v>
          </cell>
          <cell r="AA21">
            <v>30605</v>
          </cell>
        </row>
        <row r="25">
          <cell r="M25">
            <v>18228</v>
          </cell>
          <cell r="Z25">
            <v>30982.5</v>
          </cell>
        </row>
        <row r="27">
          <cell r="M27">
            <v>3160</v>
          </cell>
          <cell r="Z27">
            <v>7297.125</v>
          </cell>
        </row>
        <row r="29">
          <cell r="AA29">
            <v>3048373.425</v>
          </cell>
        </row>
        <row r="30">
          <cell r="N30">
            <v>126135.7</v>
          </cell>
        </row>
        <row r="33">
          <cell r="N33">
            <v>26339</v>
          </cell>
          <cell r="AA33">
            <v>143818</v>
          </cell>
        </row>
      </sheetData>
      <sheetData sheetId="3">
        <row r="18">
          <cell r="B18">
            <v>3750</v>
          </cell>
          <cell r="C18">
            <v>2411</v>
          </cell>
          <cell r="E18">
            <v>110098</v>
          </cell>
          <cell r="F18">
            <v>73050.2</v>
          </cell>
        </row>
        <row r="25">
          <cell r="B25">
            <v>5612</v>
          </cell>
          <cell r="C25">
            <v>3900</v>
          </cell>
          <cell r="E25">
            <v>72630</v>
          </cell>
          <cell r="F25">
            <v>65862</v>
          </cell>
        </row>
      </sheetData>
      <sheetData sheetId="4">
        <row r="6">
          <cell r="F6">
            <v>1077</v>
          </cell>
          <cell r="G6">
            <v>1107</v>
          </cell>
          <cell r="X6">
            <v>867</v>
          </cell>
          <cell r="Y6">
            <v>900</v>
          </cell>
        </row>
        <row r="8">
          <cell r="F8">
            <v>60.778107999999996</v>
          </cell>
          <cell r="G8">
            <v>61.612863</v>
          </cell>
        </row>
        <row r="9">
          <cell r="F9">
            <v>59.552927999999994</v>
          </cell>
          <cell r="G9">
            <v>59.785984</v>
          </cell>
          <cell r="X9">
            <v>43.575791576782926</v>
          </cell>
          <cell r="Y9">
            <v>42.54502337818881</v>
          </cell>
          <cell r="AC9">
            <v>103.12871957678293</v>
          </cell>
          <cell r="AD9">
            <v>102.33100737818881</v>
          </cell>
        </row>
        <row r="10">
          <cell r="F10">
            <v>1.22518</v>
          </cell>
          <cell r="G10">
            <v>1.8268790000000001</v>
          </cell>
          <cell r="X10">
            <v>1.9752059807391982</v>
          </cell>
          <cell r="Y10">
            <v>2.3747412836286177</v>
          </cell>
        </row>
        <row r="11">
          <cell r="X11">
            <v>0.7348504424778761</v>
          </cell>
          <cell r="Y11">
            <v>0.7569533381825739</v>
          </cell>
        </row>
        <row r="15">
          <cell r="AC15">
            <v>50.995682716586806</v>
          </cell>
          <cell r="AD15">
            <v>50.99016033445354</v>
          </cell>
        </row>
        <row r="16">
          <cell r="AC16">
            <v>52.11080456041404</v>
          </cell>
          <cell r="AD16">
            <v>51.340847043735266</v>
          </cell>
        </row>
        <row r="19">
          <cell r="F19">
            <v>56374.82090100001</v>
          </cell>
          <cell r="G19">
            <v>58514.29133100001</v>
          </cell>
        </row>
        <row r="20">
          <cell r="F20">
            <v>54921.899430000005</v>
          </cell>
          <cell r="G20">
            <v>56290.592839000004</v>
          </cell>
          <cell r="X20">
            <v>42231.33278549845</v>
          </cell>
          <cell r="Y20">
            <v>42900.965487796064</v>
          </cell>
          <cell r="AC20">
            <v>97153.23221549846</v>
          </cell>
          <cell r="AD20">
            <v>99191.55832679608</v>
          </cell>
        </row>
        <row r="21">
          <cell r="F21">
            <v>1452.921471</v>
          </cell>
          <cell r="G21">
            <v>2223.698492</v>
          </cell>
          <cell r="X21">
            <v>2573.9620320164777</v>
          </cell>
          <cell r="Y21">
            <v>3093.707677960577</v>
          </cell>
        </row>
        <row r="22">
          <cell r="X22">
            <v>913.120499485067</v>
          </cell>
          <cell r="Y22">
            <v>973.2062862433604</v>
          </cell>
        </row>
        <row r="26">
          <cell r="AC26">
            <v>49932.40722481237</v>
          </cell>
          <cell r="AD26">
            <v>51121.84533335644</v>
          </cell>
        </row>
        <row r="27">
          <cell r="AC27">
            <v>47572.49796785683</v>
          </cell>
          <cell r="AD27">
            <v>48069.71299343962</v>
          </cell>
        </row>
      </sheetData>
      <sheetData sheetId="5">
        <row r="14">
          <cell r="F14">
            <v>21926</v>
          </cell>
          <cell r="G14">
            <v>18752.78</v>
          </cell>
          <cell r="L14">
            <v>147987.19680041185</v>
          </cell>
          <cell r="M14">
            <v>133560.22470430427</v>
          </cell>
        </row>
      </sheetData>
      <sheetData sheetId="6">
        <row r="6">
          <cell r="AE6">
            <v>2168</v>
          </cell>
          <cell r="AF6">
            <v>2186</v>
          </cell>
          <cell r="AK6">
            <v>35861</v>
          </cell>
          <cell r="AL6">
            <v>39978</v>
          </cell>
        </row>
        <row r="7">
          <cell r="AE7">
            <v>5386</v>
          </cell>
          <cell r="AF7">
            <v>7116</v>
          </cell>
          <cell r="AK7">
            <v>46849</v>
          </cell>
          <cell r="AL7">
            <v>51618</v>
          </cell>
        </row>
        <row r="10">
          <cell r="AE10">
            <v>31.904</v>
          </cell>
          <cell r="AF10">
            <v>37.847</v>
          </cell>
          <cell r="AK10">
            <v>202.883</v>
          </cell>
          <cell r="AL10">
            <v>244.871</v>
          </cell>
        </row>
        <row r="11">
          <cell r="AE11">
            <v>2.174</v>
          </cell>
          <cell r="AF11">
            <v>2.454</v>
          </cell>
          <cell r="AK11">
            <v>6.819</v>
          </cell>
          <cell r="AL11">
            <v>8.546</v>
          </cell>
        </row>
        <row r="12">
          <cell r="AK12">
            <v>1.035</v>
          </cell>
          <cell r="AL12">
            <v>1.268</v>
          </cell>
        </row>
        <row r="13">
          <cell r="AE13">
            <v>43.825</v>
          </cell>
          <cell r="AF13">
            <v>43.791999999999994</v>
          </cell>
        </row>
        <row r="19">
          <cell r="AE19">
            <v>8641.9</v>
          </cell>
          <cell r="AF19">
            <v>11677.945</v>
          </cell>
          <cell r="AK19">
            <v>98558.3</v>
          </cell>
          <cell r="AL19">
            <v>121460.8</v>
          </cell>
        </row>
        <row r="20">
          <cell r="AE20">
            <v>346.7</v>
          </cell>
          <cell r="AF20">
            <v>382.3</v>
          </cell>
          <cell r="AK20">
            <v>6149.8</v>
          </cell>
          <cell r="AL20">
            <v>7474</v>
          </cell>
        </row>
        <row r="21">
          <cell r="AK21">
            <v>816.7</v>
          </cell>
          <cell r="AL21">
            <v>944.8</v>
          </cell>
        </row>
        <row r="22">
          <cell r="AE22">
            <v>12554.299</v>
          </cell>
          <cell r="AF22">
            <v>13093.463</v>
          </cell>
        </row>
      </sheetData>
      <sheetData sheetId="7">
        <row r="84">
          <cell r="B84">
            <v>3561418</v>
          </cell>
          <cell r="C84">
            <v>3733845</v>
          </cell>
        </row>
        <row r="86">
          <cell r="B86">
            <v>3345967</v>
          </cell>
          <cell r="C86">
            <v>3985496</v>
          </cell>
        </row>
        <row r="87">
          <cell r="B87">
            <v>619651</v>
          </cell>
          <cell r="C87">
            <v>686648</v>
          </cell>
        </row>
        <row r="88">
          <cell r="B88">
            <v>1772335</v>
          </cell>
          <cell r="C88">
            <v>1632515</v>
          </cell>
        </row>
        <row r="100">
          <cell r="B100">
            <v>2781873</v>
          </cell>
          <cell r="C100">
            <v>3216603</v>
          </cell>
        </row>
      </sheetData>
      <sheetData sheetId="8">
        <row r="8">
          <cell r="B8">
            <v>103128.71957678293</v>
          </cell>
          <cell r="C8">
            <v>102331.00737818882</v>
          </cell>
          <cell r="E8">
            <v>97153.23221549846</v>
          </cell>
          <cell r="F8">
            <v>99191.55832679608</v>
          </cell>
        </row>
        <row r="9">
          <cell r="B9">
            <v>234787</v>
          </cell>
          <cell r="C9">
            <v>282718</v>
          </cell>
          <cell r="E9">
            <v>107200.2</v>
          </cell>
          <cell r="F9">
            <v>133138.745</v>
          </cell>
        </row>
        <row r="12">
          <cell r="E12">
            <v>1717</v>
          </cell>
          <cell r="F12">
            <v>1883</v>
          </cell>
        </row>
        <row r="15">
          <cell r="E15">
            <v>413</v>
          </cell>
          <cell r="F15">
            <v>418</v>
          </cell>
        </row>
        <row r="18">
          <cell r="E18">
            <v>2415</v>
          </cell>
          <cell r="F18">
            <v>2800</v>
          </cell>
        </row>
        <row r="22">
          <cell r="B22">
            <v>1655</v>
          </cell>
          <cell r="C22">
            <v>1882</v>
          </cell>
          <cell r="E22">
            <v>4545</v>
          </cell>
          <cell r="F22">
            <v>5101</v>
          </cell>
        </row>
        <row r="23">
          <cell r="B23">
            <v>951</v>
          </cell>
          <cell r="C23">
            <v>1050</v>
          </cell>
          <cell r="E23">
            <v>1484</v>
          </cell>
          <cell r="F23">
            <v>1617</v>
          </cell>
        </row>
        <row r="24">
          <cell r="B24">
            <v>704</v>
          </cell>
          <cell r="C24">
            <v>832</v>
          </cell>
          <cell r="E24">
            <v>3061</v>
          </cell>
          <cell r="F24">
            <v>3484</v>
          </cell>
        </row>
        <row r="29">
          <cell r="B29">
            <v>2189</v>
          </cell>
          <cell r="C29">
            <v>2422</v>
          </cell>
          <cell r="E29">
            <v>3545</v>
          </cell>
          <cell r="F29">
            <v>4312</v>
          </cell>
        </row>
        <row r="32">
          <cell r="B32">
            <v>5059</v>
          </cell>
          <cell r="C32">
            <v>5430</v>
          </cell>
          <cell r="E32">
            <v>5606</v>
          </cell>
          <cell r="F32">
            <v>6030</v>
          </cell>
        </row>
        <row r="35">
          <cell r="B35">
            <v>11442</v>
          </cell>
          <cell r="C35">
            <v>13265</v>
          </cell>
          <cell r="E35">
            <v>12113</v>
          </cell>
          <cell r="F35">
            <v>14003</v>
          </cell>
        </row>
        <row r="38">
          <cell r="B38">
            <v>21672</v>
          </cell>
          <cell r="C38">
            <v>27431</v>
          </cell>
          <cell r="E38">
            <v>16865</v>
          </cell>
          <cell r="F38">
            <v>20968</v>
          </cell>
        </row>
        <row r="42">
          <cell r="B42">
            <v>40362</v>
          </cell>
          <cell r="C42">
            <v>48548</v>
          </cell>
          <cell r="E42">
            <v>38129</v>
          </cell>
          <cell r="F42">
            <v>45313</v>
          </cell>
        </row>
        <row r="46">
          <cell r="B46">
            <v>6909.7443219029155</v>
          </cell>
          <cell r="C46">
            <v>9202.08047522005</v>
          </cell>
          <cell r="E46">
            <v>10729.569396252602</v>
          </cell>
          <cell r="F46">
            <v>13647.721689714885</v>
          </cell>
        </row>
        <row r="47">
          <cell r="B47">
            <v>33452.255678097084</v>
          </cell>
          <cell r="C47">
            <v>39345.91952477995</v>
          </cell>
          <cell r="E47">
            <v>27399.430603747398</v>
          </cell>
          <cell r="F47">
            <v>31665.278310285114</v>
          </cell>
        </row>
        <row r="54">
          <cell r="B54">
            <v>5325.842716055851</v>
          </cell>
          <cell r="C54">
            <v>6232</v>
          </cell>
          <cell r="E54">
            <v>4448</v>
          </cell>
          <cell r="F54">
            <v>5496</v>
          </cell>
        </row>
        <row r="56">
          <cell r="B56">
            <v>35036.15728394415</v>
          </cell>
          <cell r="C56">
            <v>42316</v>
          </cell>
          <cell r="E56">
            <v>33681</v>
          </cell>
          <cell r="F56">
            <v>39817</v>
          </cell>
        </row>
        <row r="66">
          <cell r="B66">
            <v>43825</v>
          </cell>
          <cell r="C66">
            <v>43792</v>
          </cell>
          <cell r="E66">
            <v>12554.299</v>
          </cell>
          <cell r="F66">
            <v>13093.463</v>
          </cell>
        </row>
        <row r="119">
          <cell r="B119">
            <v>9179.96057612409</v>
          </cell>
          <cell r="C119">
            <v>10404.431599277616</v>
          </cell>
          <cell r="E119">
            <v>11642.3</v>
          </cell>
          <cell r="F119">
            <v>12867.102213414464</v>
          </cell>
        </row>
        <row r="120">
          <cell r="B120">
            <v>409251.91628460295</v>
          </cell>
          <cell r="C120">
            <v>462634.57577891124</v>
          </cell>
        </row>
      </sheetData>
      <sheetData sheetId="10">
        <row r="8">
          <cell r="B8">
            <v>1</v>
          </cell>
          <cell r="C8">
            <v>0</v>
          </cell>
        </row>
        <row r="10">
          <cell r="B10">
            <v>287.3</v>
          </cell>
          <cell r="C10">
            <v>193.5</v>
          </cell>
          <cell r="E10">
            <v>114.5</v>
          </cell>
          <cell r="F10">
            <v>101.8</v>
          </cell>
        </row>
        <row r="11">
          <cell r="B11">
            <v>258.8</v>
          </cell>
          <cell r="C11">
            <v>241.8</v>
          </cell>
          <cell r="E11">
            <v>76.1</v>
          </cell>
          <cell r="F11">
            <v>77.1</v>
          </cell>
        </row>
        <row r="34">
          <cell r="B34">
            <v>136.1</v>
          </cell>
          <cell r="C34">
            <v>134.93</v>
          </cell>
        </row>
        <row r="44">
          <cell r="B44">
            <v>4.3</v>
          </cell>
          <cell r="C44">
            <v>9.3</v>
          </cell>
          <cell r="E44">
            <v>0.4</v>
          </cell>
          <cell r="F44">
            <v>0.9</v>
          </cell>
        </row>
      </sheetData>
      <sheetData sheetId="11">
        <row r="13">
          <cell r="D13">
            <v>292.51</v>
          </cell>
          <cell r="E13">
            <v>429.332</v>
          </cell>
        </row>
        <row r="17">
          <cell r="B17">
            <v>229.756</v>
          </cell>
          <cell r="C17">
            <v>328</v>
          </cell>
        </row>
        <row r="24">
          <cell r="B24">
            <v>1.181</v>
          </cell>
          <cell r="C24">
            <v>1.5</v>
          </cell>
          <cell r="G24">
            <v>1.4</v>
          </cell>
          <cell r="H24">
            <v>1.9</v>
          </cell>
        </row>
        <row r="27">
          <cell r="B27">
            <v>899</v>
          </cell>
          <cell r="C27">
            <v>900</v>
          </cell>
          <cell r="D27">
            <v>256</v>
          </cell>
          <cell r="E27">
            <v>269</v>
          </cell>
          <cell r="G27">
            <v>1033</v>
          </cell>
          <cell r="H27">
            <v>1038</v>
          </cell>
          <cell r="I27">
            <v>187</v>
          </cell>
          <cell r="J27">
            <v>201</v>
          </cell>
        </row>
        <row r="28">
          <cell r="B28">
            <v>10326</v>
          </cell>
          <cell r="C28">
            <v>12805</v>
          </cell>
          <cell r="D28">
            <v>2798</v>
          </cell>
          <cell r="E28">
            <v>3262</v>
          </cell>
          <cell r="G28">
            <v>10182</v>
          </cell>
          <cell r="H28">
            <v>12653</v>
          </cell>
          <cell r="I28">
            <v>2086</v>
          </cell>
          <cell r="J28">
            <v>2442</v>
          </cell>
        </row>
        <row r="29">
          <cell r="B29">
            <v>844.3932884499517</v>
          </cell>
          <cell r="C29">
            <v>968</v>
          </cell>
          <cell r="D29">
            <v>288.84271605585104</v>
          </cell>
          <cell r="E29">
            <v>605</v>
          </cell>
          <cell r="G29">
            <v>905</v>
          </cell>
          <cell r="H29">
            <v>1490</v>
          </cell>
          <cell r="I29">
            <v>560</v>
          </cell>
          <cell r="J29">
            <v>1159</v>
          </cell>
        </row>
        <row r="30">
          <cell r="B30">
            <v>3500</v>
          </cell>
          <cell r="C30">
            <v>3983</v>
          </cell>
          <cell r="D30">
            <v>1983</v>
          </cell>
          <cell r="E30">
            <v>2096</v>
          </cell>
          <cell r="G30">
            <v>3725</v>
          </cell>
          <cell r="H30">
            <v>4301</v>
          </cell>
          <cell r="I30">
            <v>1615</v>
          </cell>
          <cell r="J30">
            <v>1694</v>
          </cell>
        </row>
        <row r="33">
          <cell r="B33">
            <v>15569.393288449952</v>
          </cell>
          <cell r="C33">
            <v>18656</v>
          </cell>
        </row>
        <row r="43">
          <cell r="B43">
            <v>924.3530000000001</v>
          </cell>
          <cell r="C43">
            <v>916.631</v>
          </cell>
          <cell r="D43">
            <v>272.51800000000003</v>
          </cell>
          <cell r="E43">
            <v>293.474</v>
          </cell>
          <cell r="G43">
            <v>525.8299999999999</v>
          </cell>
          <cell r="H43">
            <v>556.294</v>
          </cell>
          <cell r="I43">
            <v>205.565</v>
          </cell>
          <cell r="J43">
            <v>285.959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Januar"/>
      <sheetName val="Februar"/>
      <sheetName val="Mars"/>
      <sheetName val="April"/>
      <sheetName val="Mai"/>
      <sheetName val="Juni"/>
      <sheetName val="Juli"/>
      <sheetName val="August"/>
      <sheetName val="September"/>
      <sheetName val="Oktober"/>
      <sheetName val="November"/>
      <sheetName val="Desember"/>
      <sheetName val="Hele NBO period"/>
      <sheetName val="Desemb"/>
      <sheetName val="min"/>
      <sheetName val="max"/>
      <sheetName val="Gjennomsnitt"/>
      <sheetName val="Grafer"/>
    </sheetNames>
    <sheetDataSet>
      <sheetData sheetId="16">
        <row r="94">
          <cell r="O94">
            <v>5346.070660612747</v>
          </cell>
        </row>
        <row r="95">
          <cell r="O95">
            <v>4781.320719267703</v>
          </cell>
        </row>
        <row r="96">
          <cell r="O96">
            <v>18276.404905610532</v>
          </cell>
        </row>
        <row r="97">
          <cell r="O97">
            <v>907.6983757689678</v>
          </cell>
        </row>
        <row r="98">
          <cell r="O98">
            <v>18955.757265693876</v>
          </cell>
        </row>
        <row r="106">
          <cell r="O106">
            <v>11676.031378933169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Jan"/>
      <sheetName val="Feb"/>
      <sheetName val="Mar"/>
      <sheetName val="Apr"/>
      <sheetName val="Mai"/>
      <sheetName val="Jun"/>
      <sheetName val="Jul"/>
      <sheetName val="Aug"/>
      <sheetName val="Sep"/>
      <sheetName val="Okt"/>
      <sheetName val="Nov"/>
      <sheetName val="Des"/>
      <sheetName val="Figur"/>
    </sheetNames>
    <sheetDataSet>
      <sheetData sheetId="12">
        <row r="18">
          <cell r="X18">
            <v>19076.675510204077</v>
          </cell>
          <cell r="Y18">
            <v>9182.139809756096</v>
          </cell>
          <cell r="Z18">
            <v>11090.928192913383</v>
          </cell>
        </row>
        <row r="19">
          <cell r="X19">
            <v>0.15714285714285717</v>
          </cell>
          <cell r="Y19">
            <v>126385.40585365855</v>
          </cell>
          <cell r="Z19">
            <v>102003.99960629923</v>
          </cell>
        </row>
        <row r="20">
          <cell r="X20">
            <v>24892.71638367347</v>
          </cell>
          <cell r="Y20">
            <v>5654.179024390245</v>
          </cell>
          <cell r="Z20">
            <v>9365.55040472441</v>
          </cell>
        </row>
        <row r="21">
          <cell r="X21">
            <v>5038.714285714285</v>
          </cell>
          <cell r="Y21">
            <v>5833.587999999999</v>
          </cell>
          <cell r="Z21">
            <v>5680.24622047244</v>
          </cell>
        </row>
        <row r="22">
          <cell r="X22">
            <v>5635.769387755102</v>
          </cell>
          <cell r="Y22">
            <v>4902.650682926829</v>
          </cell>
          <cell r="Z22">
            <v>5044.079094488189</v>
          </cell>
        </row>
        <row r="23">
          <cell r="X23">
            <v>900</v>
          </cell>
          <cell r="Y23">
            <v>900</v>
          </cell>
          <cell r="Z23">
            <v>900</v>
          </cell>
        </row>
        <row r="24">
          <cell r="X24">
            <v>9694.232653061224</v>
          </cell>
          <cell r="Y24">
            <v>11493.537414634146</v>
          </cell>
          <cell r="Z24">
            <v>11146.427440944883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59"/>
  <sheetViews>
    <sheetView tabSelected="1" zoomScale="110" zoomScaleNormal="110" workbookViewId="0" topLeftCell="A1">
      <selection activeCell="B36" sqref="B36"/>
    </sheetView>
  </sheetViews>
  <sheetFormatPr defaultColWidth="11.421875" defaultRowHeight="12.75"/>
  <cols>
    <col min="1" max="1" width="9.8515625" style="309" customWidth="1"/>
    <col min="2" max="2" width="70.421875" style="309" customWidth="1"/>
    <col min="3" max="3" width="5.421875" style="0" customWidth="1"/>
  </cols>
  <sheetData>
    <row r="1" s="314" customFormat="1" ht="18">
      <c r="A1" s="313" t="s">
        <v>259</v>
      </c>
    </row>
    <row r="2" s="314" customFormat="1" ht="18">
      <c r="A2" s="313"/>
    </row>
    <row r="3" spans="1:2" ht="12.75">
      <c r="A3" s="311"/>
      <c r="B3" s="310" t="s">
        <v>249</v>
      </c>
    </row>
    <row r="4" spans="1:3" ht="12.75">
      <c r="A4" s="312" t="s">
        <v>82</v>
      </c>
      <c r="B4" s="309" t="s">
        <v>260</v>
      </c>
      <c r="C4">
        <v>37</v>
      </c>
    </row>
    <row r="5" ht="12.75">
      <c r="A5" s="312"/>
    </row>
    <row r="6" spans="1:2" ht="12.75">
      <c r="A6" s="312"/>
      <c r="B6" s="310" t="s">
        <v>250</v>
      </c>
    </row>
    <row r="7" spans="1:3" ht="12.75">
      <c r="A7" s="312" t="s">
        <v>83</v>
      </c>
      <c r="B7" s="309" t="s">
        <v>261</v>
      </c>
      <c r="C7">
        <v>38</v>
      </c>
    </row>
    <row r="8" spans="1:3" ht="12.75">
      <c r="A8" s="312" t="s">
        <v>84</v>
      </c>
      <c r="B8" s="309" t="s">
        <v>262</v>
      </c>
      <c r="C8">
        <v>39</v>
      </c>
    </row>
    <row r="9" ht="12.75">
      <c r="A9" s="312"/>
    </row>
    <row r="10" spans="1:2" ht="12.75">
      <c r="A10" s="312"/>
      <c r="B10" s="310" t="s">
        <v>85</v>
      </c>
    </row>
    <row r="11" spans="1:3" ht="12.75">
      <c r="A11" s="312" t="s">
        <v>86</v>
      </c>
      <c r="B11" s="309" t="s">
        <v>263</v>
      </c>
      <c r="C11">
        <v>40</v>
      </c>
    </row>
    <row r="12" spans="1:3" ht="12.75">
      <c r="A12" s="312" t="s">
        <v>87</v>
      </c>
      <c r="B12" s="309" t="s">
        <v>264</v>
      </c>
      <c r="C12">
        <v>41</v>
      </c>
    </row>
    <row r="13" ht="12.75">
      <c r="A13" s="312"/>
    </row>
    <row r="14" spans="1:2" ht="12.75">
      <c r="A14" s="312"/>
      <c r="B14" s="310" t="s">
        <v>251</v>
      </c>
    </row>
    <row r="15" spans="1:3" ht="12.75">
      <c r="A15" s="312" t="s">
        <v>88</v>
      </c>
      <c r="B15" s="309" t="s">
        <v>265</v>
      </c>
      <c r="C15">
        <v>42</v>
      </c>
    </row>
    <row r="16" spans="1:3" ht="12.75">
      <c r="A16" s="312" t="s">
        <v>89</v>
      </c>
      <c r="B16" s="309" t="s">
        <v>266</v>
      </c>
      <c r="C16">
        <v>42</v>
      </c>
    </row>
    <row r="17" spans="1:3" ht="12.75">
      <c r="A17" s="312" t="s">
        <v>90</v>
      </c>
      <c r="B17" s="309" t="s">
        <v>334</v>
      </c>
      <c r="C17">
        <v>43</v>
      </c>
    </row>
    <row r="18" spans="1:3" ht="12.75">
      <c r="A18" s="312" t="s">
        <v>91</v>
      </c>
      <c r="B18" s="309" t="s">
        <v>335</v>
      </c>
      <c r="C18">
        <v>44</v>
      </c>
    </row>
    <row r="19" spans="1:2" s="309" customFormat="1" ht="12">
      <c r="A19" s="312" t="s">
        <v>92</v>
      </c>
      <c r="B19" s="309" t="s">
        <v>354</v>
      </c>
    </row>
    <row r="20" spans="1:3" s="309" customFormat="1" ht="12">
      <c r="A20" s="312"/>
      <c r="B20" s="309" t="s">
        <v>353</v>
      </c>
      <c r="C20" s="309">
        <v>45</v>
      </c>
    </row>
    <row r="21" spans="1:3" ht="12.75">
      <c r="A21" s="312" t="s">
        <v>93</v>
      </c>
      <c r="B21" s="309" t="s">
        <v>267</v>
      </c>
      <c r="C21">
        <v>46</v>
      </c>
    </row>
    <row r="22" spans="1:3" ht="12.75">
      <c r="A22" s="312" t="s">
        <v>94</v>
      </c>
      <c r="B22" s="309" t="s">
        <v>268</v>
      </c>
      <c r="C22">
        <v>47</v>
      </c>
    </row>
    <row r="23" spans="1:3" ht="12.75">
      <c r="A23" s="312" t="s">
        <v>95</v>
      </c>
      <c r="B23" s="309" t="s">
        <v>269</v>
      </c>
      <c r="C23">
        <v>48</v>
      </c>
    </row>
    <row r="24" spans="1:3" ht="12.75">
      <c r="A24" s="312" t="s">
        <v>96</v>
      </c>
      <c r="B24" s="309" t="s">
        <v>270</v>
      </c>
      <c r="C24">
        <v>49</v>
      </c>
    </row>
    <row r="25" spans="1:3" ht="12.75">
      <c r="A25" s="312" t="s">
        <v>97</v>
      </c>
      <c r="B25" s="309" t="s">
        <v>271</v>
      </c>
      <c r="C25">
        <v>50</v>
      </c>
    </row>
    <row r="26" spans="1:3" ht="12.75">
      <c r="A26" s="312" t="s">
        <v>98</v>
      </c>
      <c r="B26" s="309" t="s">
        <v>272</v>
      </c>
      <c r="C26">
        <v>51</v>
      </c>
    </row>
    <row r="27" spans="1:3" ht="12.75">
      <c r="A27" s="312" t="s">
        <v>99</v>
      </c>
      <c r="B27" s="309" t="s">
        <v>273</v>
      </c>
      <c r="C27">
        <v>51</v>
      </c>
    </row>
    <row r="28" spans="1:3" ht="12.75">
      <c r="A28" s="312" t="s">
        <v>100</v>
      </c>
      <c r="B28" s="309" t="s">
        <v>274</v>
      </c>
      <c r="C28">
        <v>51</v>
      </c>
    </row>
    <row r="29" ht="12.75">
      <c r="A29" s="312"/>
    </row>
    <row r="30" spans="1:2" ht="12.75">
      <c r="A30" s="312"/>
      <c r="B30" s="310" t="s">
        <v>252</v>
      </c>
    </row>
    <row r="31" spans="1:3" ht="12.75">
      <c r="A31" s="312" t="s">
        <v>101</v>
      </c>
      <c r="B31" s="309" t="s">
        <v>275</v>
      </c>
      <c r="C31">
        <v>52</v>
      </c>
    </row>
    <row r="32" spans="1:3" ht="12.75">
      <c r="A32" s="312" t="s">
        <v>102</v>
      </c>
      <c r="B32" s="309" t="s">
        <v>276</v>
      </c>
      <c r="C32">
        <v>52</v>
      </c>
    </row>
    <row r="33" spans="1:3" ht="12.75">
      <c r="A33" s="312" t="s">
        <v>103</v>
      </c>
      <c r="B33" s="309" t="s">
        <v>277</v>
      </c>
      <c r="C33">
        <v>52</v>
      </c>
    </row>
    <row r="34" spans="1:3" ht="12.75">
      <c r="A34" s="312" t="s">
        <v>104</v>
      </c>
      <c r="B34" s="309" t="s">
        <v>278</v>
      </c>
      <c r="C34">
        <v>52</v>
      </c>
    </row>
    <row r="35" spans="1:3" ht="12.75">
      <c r="A35" s="312" t="s">
        <v>105</v>
      </c>
      <c r="B35" s="309" t="s">
        <v>279</v>
      </c>
      <c r="C35">
        <v>53</v>
      </c>
    </row>
    <row r="36" spans="1:3" ht="12.75">
      <c r="A36" s="312" t="s">
        <v>106</v>
      </c>
      <c r="B36" s="309" t="s">
        <v>280</v>
      </c>
      <c r="C36">
        <v>53</v>
      </c>
    </row>
    <row r="37" spans="1:3" ht="12.75">
      <c r="A37" s="312" t="s">
        <v>107</v>
      </c>
      <c r="B37" s="309" t="s">
        <v>281</v>
      </c>
      <c r="C37">
        <v>53</v>
      </c>
    </row>
    <row r="38" spans="1:3" ht="12.75">
      <c r="A38" s="312" t="s">
        <v>108</v>
      </c>
      <c r="B38" s="309" t="s">
        <v>282</v>
      </c>
      <c r="C38">
        <v>53</v>
      </c>
    </row>
    <row r="39" spans="1:3" ht="12.75">
      <c r="A39" s="312" t="s">
        <v>109</v>
      </c>
      <c r="B39" s="309" t="s">
        <v>283</v>
      </c>
      <c r="C39">
        <v>54</v>
      </c>
    </row>
    <row r="40" spans="1:3" ht="12.75">
      <c r="A40" s="312" t="s">
        <v>110</v>
      </c>
      <c r="B40" s="309" t="s">
        <v>284</v>
      </c>
      <c r="C40">
        <v>54</v>
      </c>
    </row>
    <row r="41" spans="1:3" ht="12.75">
      <c r="A41" s="312" t="s">
        <v>111</v>
      </c>
      <c r="B41" s="309" t="s">
        <v>285</v>
      </c>
      <c r="C41">
        <v>54</v>
      </c>
    </row>
    <row r="42" ht="12.75">
      <c r="A42" s="312"/>
    </row>
    <row r="43" spans="1:2" ht="12.75">
      <c r="A43" s="312"/>
      <c r="B43" s="310" t="s">
        <v>253</v>
      </c>
    </row>
    <row r="44" spans="1:3" ht="12.75">
      <c r="A44" s="312" t="s">
        <v>112</v>
      </c>
      <c r="B44" s="309" t="s">
        <v>286</v>
      </c>
      <c r="C44">
        <v>55</v>
      </c>
    </row>
    <row r="45" spans="1:3" ht="12.75">
      <c r="A45" s="312" t="s">
        <v>113</v>
      </c>
      <c r="B45" s="309" t="s">
        <v>287</v>
      </c>
      <c r="C45">
        <v>56</v>
      </c>
    </row>
    <row r="46" spans="1:3" ht="12.75">
      <c r="A46" s="312" t="s">
        <v>114</v>
      </c>
      <c r="B46" s="309" t="s">
        <v>288</v>
      </c>
      <c r="C46">
        <v>56</v>
      </c>
    </row>
    <row r="47" spans="1:3" ht="12.75">
      <c r="A47" s="312" t="s">
        <v>115</v>
      </c>
      <c r="B47" s="309" t="s">
        <v>289</v>
      </c>
      <c r="C47">
        <v>57</v>
      </c>
    </row>
    <row r="48" spans="1:2" ht="12.75">
      <c r="A48" s="312" t="s">
        <v>116</v>
      </c>
      <c r="B48" s="309" t="s">
        <v>352</v>
      </c>
    </row>
    <row r="49" spans="1:3" ht="12.75">
      <c r="A49" s="312"/>
      <c r="B49" s="309" t="s">
        <v>351</v>
      </c>
      <c r="C49">
        <v>57</v>
      </c>
    </row>
    <row r="50" spans="1:3" ht="12.75">
      <c r="A50" s="312" t="s">
        <v>117</v>
      </c>
      <c r="B50" s="309" t="s">
        <v>290</v>
      </c>
      <c r="C50">
        <v>58</v>
      </c>
    </row>
    <row r="51" ht="12.75">
      <c r="A51" s="312"/>
    </row>
    <row r="52" spans="1:2" ht="12.75">
      <c r="A52" s="312"/>
      <c r="B52" s="310" t="s">
        <v>291</v>
      </c>
    </row>
    <row r="53" spans="1:3" ht="12.75">
      <c r="A53" s="312" t="s">
        <v>118</v>
      </c>
      <c r="B53" s="309" t="s">
        <v>292</v>
      </c>
      <c r="C53">
        <v>59</v>
      </c>
    </row>
    <row r="54" spans="1:3" ht="12.75">
      <c r="A54" s="312" t="s">
        <v>119</v>
      </c>
      <c r="B54" s="309" t="s">
        <v>293</v>
      </c>
      <c r="C54">
        <v>60</v>
      </c>
    </row>
    <row r="55" spans="1:3" ht="12.75">
      <c r="A55" s="312" t="s">
        <v>120</v>
      </c>
      <c r="B55" s="309" t="s">
        <v>294</v>
      </c>
      <c r="C55">
        <v>61</v>
      </c>
    </row>
    <row r="56" ht="12.75">
      <c r="A56" s="312"/>
    </row>
    <row r="57" spans="1:2" ht="12.75">
      <c r="A57" s="312"/>
      <c r="B57" s="310" t="s">
        <v>295</v>
      </c>
    </row>
    <row r="58" spans="1:3" ht="12.75">
      <c r="A58" s="312" t="s">
        <v>121</v>
      </c>
      <c r="B58" s="309" t="s">
        <v>296</v>
      </c>
      <c r="C58">
        <v>63</v>
      </c>
    </row>
    <row r="59" ht="12.75">
      <c r="A59" s="311"/>
    </row>
  </sheetData>
  <printOptions/>
  <pageMargins left="0.7874015748031497" right="0.7874015748031497" top="0.7874015748031497" bottom="0.5905511811023623" header="0.5118110236220472" footer="0.5118110236220472"/>
  <pageSetup horizontalDpi="600" verticalDpi="600" orientation="portrait" paperSize="9" scale="86" r:id="rId1"/>
  <headerFooter alignWithMargins="0">
    <oddFooter xml:space="preserve">&amp;L&amp;"Times New Roman,Normal"&amp;11 &amp;12 &amp;14 36&amp;"Arial,Normal"&amp;10 &amp;"Arial Narrow,Normal"&amp;9 REPORT ON PAYMENT SYSTEMS 1999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O38"/>
  <sheetViews>
    <sheetView workbookViewId="0" topLeftCell="A1">
      <selection activeCell="B36" sqref="B36"/>
    </sheetView>
  </sheetViews>
  <sheetFormatPr defaultColWidth="11.421875" defaultRowHeight="12.75"/>
  <cols>
    <col min="1" max="1" width="45.7109375" style="0" customWidth="1"/>
    <col min="2" max="10" width="7.7109375" style="0" customWidth="1"/>
  </cols>
  <sheetData>
    <row r="1" spans="1:9" ht="15.75" customHeight="1">
      <c r="A1" s="116" t="s">
        <v>304</v>
      </c>
      <c r="B1" s="114"/>
      <c r="C1" s="114"/>
      <c r="D1" s="114"/>
      <c r="E1" s="114"/>
      <c r="F1" s="114"/>
      <c r="G1" s="114"/>
      <c r="H1" s="114"/>
      <c r="I1" s="114"/>
    </row>
    <row r="2" spans="1:9" ht="15.75" customHeight="1">
      <c r="A2" s="118"/>
      <c r="B2" s="114"/>
      <c r="C2" s="114"/>
      <c r="D2" s="114"/>
      <c r="E2" s="114"/>
      <c r="F2" s="114"/>
      <c r="G2" s="114"/>
      <c r="H2" s="114"/>
      <c r="I2" s="114"/>
    </row>
    <row r="3" spans="1:9" ht="15.75" customHeight="1">
      <c r="A3" s="121"/>
      <c r="B3" s="121"/>
      <c r="C3" s="121"/>
      <c r="D3" s="121"/>
      <c r="E3" s="121"/>
      <c r="F3" s="121"/>
      <c r="G3" s="121"/>
      <c r="H3" s="121"/>
      <c r="I3" s="121"/>
    </row>
    <row r="4" spans="1:10" ht="15.75" customHeight="1">
      <c r="A4" s="122"/>
      <c r="B4" s="122">
        <v>1991</v>
      </c>
      <c r="C4" s="122">
        <v>1992</v>
      </c>
      <c r="D4" s="122">
        <v>1993</v>
      </c>
      <c r="E4" s="122">
        <v>1994</v>
      </c>
      <c r="F4" s="122">
        <v>1995</v>
      </c>
      <c r="G4" s="122">
        <v>1996</v>
      </c>
      <c r="H4" s="122">
        <v>1997</v>
      </c>
      <c r="I4" s="122">
        <v>1998</v>
      </c>
      <c r="J4" s="122">
        <v>1999</v>
      </c>
    </row>
    <row r="5" spans="1:10" ht="15.75" customHeight="1">
      <c r="A5" s="95" t="s">
        <v>35</v>
      </c>
      <c r="B5" s="95">
        <v>3924</v>
      </c>
      <c r="C5" s="95">
        <v>4239.3</v>
      </c>
      <c r="D5" s="95">
        <v>4614.7</v>
      </c>
      <c r="E5" s="95">
        <f aca="true" t="shared" si="0" ref="E5:J5">+E8+E10+E12+E14</f>
        <v>5133</v>
      </c>
      <c r="F5" s="95">
        <f t="shared" si="0"/>
        <v>6397</v>
      </c>
      <c r="G5" s="95">
        <f t="shared" si="0"/>
        <v>7358.2</v>
      </c>
      <c r="H5" s="95">
        <f t="shared" si="0"/>
        <v>8295.751</v>
      </c>
      <c r="I5" s="95">
        <f t="shared" si="0"/>
        <v>9299.371</v>
      </c>
      <c r="J5" s="95">
        <f t="shared" si="0"/>
        <v>10038.503999999999</v>
      </c>
    </row>
    <row r="6" spans="1:10" ht="15.75" customHeight="1">
      <c r="A6" s="101"/>
      <c r="B6" s="94"/>
      <c r="C6" s="94"/>
      <c r="D6" s="94"/>
      <c r="E6" s="94"/>
      <c r="F6" s="94"/>
      <c r="G6" s="94"/>
      <c r="H6" s="94"/>
      <c r="I6" s="94"/>
      <c r="J6" s="94"/>
    </row>
    <row r="7" spans="1:10" ht="15.75" customHeight="1">
      <c r="A7" s="98"/>
      <c r="B7" s="94"/>
      <c r="C7" s="94"/>
      <c r="D7" s="94"/>
      <c r="E7" s="94"/>
      <c r="F7" s="94"/>
      <c r="G7" s="94"/>
      <c r="H7" s="94"/>
      <c r="I7" s="94"/>
      <c r="J7" s="94"/>
    </row>
    <row r="8" spans="1:10" ht="15.75" customHeight="1">
      <c r="A8" s="98" t="s">
        <v>168</v>
      </c>
      <c r="B8" s="94">
        <f>1969.5+(R6/1000)</f>
        <v>1969.5</v>
      </c>
      <c r="C8" s="94">
        <f>2121+(R7/1000)</f>
        <v>2121</v>
      </c>
      <c r="D8" s="94">
        <f>2081.7+(R8/1000)</f>
        <v>2081.7</v>
      </c>
      <c r="E8" s="94">
        <f>1999+(R9/1000)</f>
        <v>1999</v>
      </c>
      <c r="F8" s="94">
        <f>2561+(R10/1000)</f>
        <v>2561</v>
      </c>
      <c r="G8" s="94">
        <f>2834.5+(R11/1000)</f>
        <v>2834.5</v>
      </c>
      <c r="H8" s="94">
        <f>3227+(R12/1000)</f>
        <v>3227</v>
      </c>
      <c r="I8" s="94">
        <f>'[1]Antkort'!$B$84/1000</f>
        <v>3561.418</v>
      </c>
      <c r="J8" s="94">
        <f>'[1]Antkort'!$C$84/1000</f>
        <v>3733.845</v>
      </c>
    </row>
    <row r="9" spans="1:10" ht="15.75" customHeight="1">
      <c r="A9" s="99"/>
      <c r="B9" s="94"/>
      <c r="C9" s="94"/>
      <c r="D9" s="94"/>
      <c r="E9" s="94"/>
      <c r="F9" s="94"/>
      <c r="G9" s="94"/>
      <c r="H9" s="94"/>
      <c r="I9" s="94"/>
      <c r="J9" s="94"/>
    </row>
    <row r="10" spans="1:15" ht="15.75" customHeight="1">
      <c r="A10" s="98" t="s">
        <v>247</v>
      </c>
      <c r="B10" s="94">
        <v>836</v>
      </c>
      <c r="C10" s="94">
        <v>938</v>
      </c>
      <c r="D10" s="94">
        <v>1196</v>
      </c>
      <c r="E10" s="94">
        <v>1649</v>
      </c>
      <c r="F10" s="94">
        <v>1984</v>
      </c>
      <c r="G10" s="94">
        <v>2342.7</v>
      </c>
      <c r="H10" s="94">
        <v>2841.795</v>
      </c>
      <c r="I10" s="94">
        <f>'[1]Antkort'!$B$86/1000</f>
        <v>3345.967</v>
      </c>
      <c r="J10" s="94">
        <f>'[1]Antkort'!$C$86/1000</f>
        <v>3985.496</v>
      </c>
      <c r="M10" s="252"/>
      <c r="N10" s="94"/>
      <c r="O10" s="114"/>
    </row>
    <row r="11" spans="1:10" ht="15.75" customHeight="1">
      <c r="A11" s="99"/>
      <c r="B11" s="94"/>
      <c r="C11" s="94"/>
      <c r="D11" s="94"/>
      <c r="E11" s="94"/>
      <c r="F11" s="94"/>
      <c r="G11" s="94"/>
      <c r="H11" s="94"/>
      <c r="I11" s="94"/>
      <c r="J11" s="94"/>
    </row>
    <row r="12" spans="1:15" ht="15.75" customHeight="1">
      <c r="A12" s="98" t="s">
        <v>169</v>
      </c>
      <c r="B12" s="94">
        <v>341.5</v>
      </c>
      <c r="C12" s="94">
        <v>374.8</v>
      </c>
      <c r="D12" s="94">
        <v>389</v>
      </c>
      <c r="E12" s="94">
        <v>452</v>
      </c>
      <c r="F12" s="94">
        <v>480</v>
      </c>
      <c r="G12" s="94">
        <v>589</v>
      </c>
      <c r="H12" s="94">
        <v>514.193</v>
      </c>
      <c r="I12" s="94">
        <f>'[1]Antkort'!$B$87/1000</f>
        <v>619.651</v>
      </c>
      <c r="J12" s="94">
        <f>'[1]Antkort'!$C$87/1000</f>
        <v>686.648</v>
      </c>
      <c r="N12" s="94"/>
      <c r="O12" s="114"/>
    </row>
    <row r="13" spans="1:15" ht="15.75" customHeight="1">
      <c r="A13" s="99"/>
      <c r="B13" s="94"/>
      <c r="C13" s="94"/>
      <c r="D13" s="94"/>
      <c r="E13" s="94"/>
      <c r="F13" s="94"/>
      <c r="G13" s="94"/>
      <c r="H13" s="94"/>
      <c r="I13" s="94"/>
      <c r="J13" s="94"/>
      <c r="N13" s="94"/>
      <c r="O13" s="114"/>
    </row>
    <row r="14" spans="1:15" ht="15.75" customHeight="1">
      <c r="A14" s="98" t="s">
        <v>170</v>
      </c>
      <c r="B14" s="94">
        <v>777</v>
      </c>
      <c r="C14" s="94">
        <v>805.5</v>
      </c>
      <c r="D14" s="94">
        <v>948</v>
      </c>
      <c r="E14" s="94">
        <v>1033</v>
      </c>
      <c r="F14" s="94">
        <v>1372</v>
      </c>
      <c r="G14" s="94">
        <v>1592</v>
      </c>
      <c r="H14" s="94">
        <v>1712.763</v>
      </c>
      <c r="I14" s="94">
        <f>'[1]Antkort'!$B$88/1000</f>
        <v>1772.335</v>
      </c>
      <c r="J14" s="94">
        <f>'[1]Antkort'!$C$88/1000</f>
        <v>1632.515</v>
      </c>
      <c r="N14" s="94"/>
      <c r="O14" s="114"/>
    </row>
    <row r="15" spans="1:15" ht="15.75" customHeight="1">
      <c r="A15" s="99"/>
      <c r="B15" s="94"/>
      <c r="C15" s="94"/>
      <c r="D15" s="94"/>
      <c r="E15" s="94"/>
      <c r="F15" s="94"/>
      <c r="G15" s="94"/>
      <c r="H15" s="94"/>
      <c r="I15" s="94"/>
      <c r="J15" s="94"/>
      <c r="M15" s="252"/>
      <c r="N15" s="94"/>
      <c r="O15" s="114"/>
    </row>
    <row r="16" spans="1:10" ht="15.75" customHeight="1">
      <c r="A16" s="98"/>
      <c r="B16" s="94"/>
      <c r="C16" s="94"/>
      <c r="D16" s="94"/>
      <c r="E16" s="94"/>
      <c r="F16" s="94"/>
      <c r="G16" s="94"/>
      <c r="H16" s="94"/>
      <c r="I16" s="94"/>
      <c r="J16" s="94"/>
    </row>
    <row r="17" spans="1:10" ht="15.75" customHeight="1">
      <c r="A17" s="98" t="s">
        <v>171</v>
      </c>
      <c r="B17" s="123" t="s">
        <v>1</v>
      </c>
      <c r="C17" s="123" t="s">
        <v>1</v>
      </c>
      <c r="D17" s="123" t="s">
        <v>1</v>
      </c>
      <c r="E17" s="94">
        <f>1092+(R9/1000)</f>
        <v>1092</v>
      </c>
      <c r="F17" s="94">
        <f>1614+(R10/1000)</f>
        <v>1614</v>
      </c>
      <c r="G17" s="94">
        <f>1899.6+(R11/1000)</f>
        <v>1899.6</v>
      </c>
      <c r="H17" s="94">
        <f>2308.966+(R12/1000)</f>
        <v>2308.966</v>
      </c>
      <c r="I17" s="94">
        <f>'[1]Antkort'!$B$100/1000</f>
        <v>2781.873</v>
      </c>
      <c r="J17" s="94">
        <f>'[1]Antkort'!$C$100/1000</f>
        <v>3216.603</v>
      </c>
    </row>
    <row r="18" spans="1:10" ht="15.75" customHeight="1">
      <c r="A18" s="99"/>
      <c r="B18" s="94"/>
      <c r="C18" s="94"/>
      <c r="D18" s="94"/>
      <c r="E18" s="94"/>
      <c r="F18" s="94"/>
      <c r="G18" s="94"/>
      <c r="H18" s="94"/>
      <c r="I18" s="94"/>
      <c r="J18" s="94"/>
    </row>
    <row r="19" spans="1:10" ht="15.75" customHeight="1">
      <c r="A19" s="98"/>
      <c r="B19" s="94"/>
      <c r="C19" s="94"/>
      <c r="D19" s="94"/>
      <c r="E19" s="94"/>
      <c r="F19" s="94"/>
      <c r="G19" s="94"/>
      <c r="H19" s="94"/>
      <c r="I19" s="94"/>
      <c r="J19" s="94"/>
    </row>
    <row r="20" spans="1:10" ht="15.75" customHeight="1">
      <c r="A20" s="176" t="s">
        <v>333</v>
      </c>
      <c r="B20" s="142" t="s">
        <v>1</v>
      </c>
      <c r="C20" s="142" t="s">
        <v>1</v>
      </c>
      <c r="D20" s="142" t="s">
        <v>1</v>
      </c>
      <c r="E20" s="95">
        <f aca="true" t="shared" si="1" ref="E20:J20">+E5-E17</f>
        <v>4041</v>
      </c>
      <c r="F20" s="95">
        <f t="shared" si="1"/>
        <v>4783</v>
      </c>
      <c r="G20" s="95">
        <f t="shared" si="1"/>
        <v>5458.6</v>
      </c>
      <c r="H20" s="95">
        <f t="shared" si="1"/>
        <v>5986.785</v>
      </c>
      <c r="I20" s="95">
        <f t="shared" si="1"/>
        <v>6517.498</v>
      </c>
      <c r="J20" s="95">
        <f t="shared" si="1"/>
        <v>6821.900999999999</v>
      </c>
    </row>
    <row r="21" spans="1:10" ht="15.75" customHeight="1">
      <c r="A21" s="177"/>
      <c r="B21" s="178"/>
      <c r="C21" s="178"/>
      <c r="D21" s="178"/>
      <c r="E21" s="178"/>
      <c r="F21" s="178"/>
      <c r="G21" s="178"/>
      <c r="H21" s="178" t="s">
        <v>49</v>
      </c>
      <c r="I21" s="178"/>
      <c r="J21" s="178"/>
    </row>
    <row r="22" spans="1:9" ht="15.75" customHeight="1">
      <c r="A22" s="225"/>
      <c r="B22" s="225"/>
      <c r="C22" s="225"/>
      <c r="D22" s="225"/>
      <c r="E22" s="225"/>
      <c r="F22" s="225"/>
      <c r="G22" s="225"/>
      <c r="H22" s="225"/>
      <c r="I22" s="225"/>
    </row>
    <row r="23" spans="1:9" ht="15.75" customHeight="1">
      <c r="A23" s="214"/>
      <c r="B23" s="214"/>
      <c r="C23" s="214"/>
      <c r="D23" s="214"/>
      <c r="E23" s="214"/>
      <c r="F23" s="214"/>
      <c r="G23" s="214"/>
      <c r="H23" s="214"/>
      <c r="I23" s="214"/>
    </row>
    <row r="24" spans="1:9" ht="15.75" customHeight="1">
      <c r="A24" s="214"/>
      <c r="B24" s="214"/>
      <c r="C24" s="214"/>
      <c r="D24" s="214"/>
      <c r="E24" s="214"/>
      <c r="F24" s="214"/>
      <c r="G24" s="214"/>
      <c r="H24" s="214"/>
      <c r="I24" s="214"/>
    </row>
    <row r="25" spans="1:9" ht="15.75" customHeight="1">
      <c r="A25" s="214"/>
      <c r="B25" s="214"/>
      <c r="C25" s="214"/>
      <c r="D25" s="214"/>
      <c r="E25" s="214"/>
      <c r="F25" s="214"/>
      <c r="G25" s="214"/>
      <c r="H25" s="214"/>
      <c r="I25" s="214"/>
    </row>
    <row r="26" spans="1:9" ht="15.75" customHeight="1">
      <c r="A26" s="114"/>
      <c r="B26" s="114"/>
      <c r="C26" s="114"/>
      <c r="D26" s="114"/>
      <c r="E26" s="114"/>
      <c r="F26" s="114"/>
      <c r="G26" s="114"/>
      <c r="H26" s="114"/>
      <c r="I26" s="114"/>
    </row>
    <row r="27" spans="1:9" ht="15.75" customHeight="1">
      <c r="A27" s="114"/>
      <c r="B27" s="114"/>
      <c r="C27" s="114"/>
      <c r="D27" s="114"/>
      <c r="E27" s="114"/>
      <c r="F27" s="114"/>
      <c r="G27" s="114"/>
      <c r="H27" s="114"/>
      <c r="I27" s="114"/>
    </row>
    <row r="28" spans="1:9" ht="15.75" customHeight="1">
      <c r="A28" s="114"/>
      <c r="B28" s="114"/>
      <c r="C28" s="114"/>
      <c r="D28" s="114"/>
      <c r="E28" s="114"/>
      <c r="F28" s="114"/>
      <c r="G28" s="114"/>
      <c r="H28" s="114"/>
      <c r="I28" s="114"/>
    </row>
    <row r="29" spans="1:9" ht="15.75" customHeight="1">
      <c r="A29" s="114"/>
      <c r="B29" s="114"/>
      <c r="C29" s="114"/>
      <c r="D29" s="114"/>
      <c r="E29" s="114"/>
      <c r="F29" s="114"/>
      <c r="G29" s="114"/>
      <c r="H29" s="114"/>
      <c r="I29" s="114"/>
    </row>
    <row r="30" spans="1:9" ht="15.75" customHeight="1">
      <c r="A30" s="114"/>
      <c r="C30" s="114"/>
      <c r="D30" s="114"/>
      <c r="E30" s="114"/>
      <c r="F30" s="114"/>
      <c r="G30" s="114"/>
      <c r="H30" s="114"/>
      <c r="I30" s="114"/>
    </row>
    <row r="31" spans="1:9" ht="15.75" customHeight="1">
      <c r="A31" s="114"/>
      <c r="C31" s="114"/>
      <c r="D31" s="114"/>
      <c r="E31" s="114"/>
      <c r="F31" s="114"/>
      <c r="G31" s="114"/>
      <c r="H31" s="114"/>
      <c r="I31" s="114"/>
    </row>
    <row r="32" spans="1:9" ht="15.75" customHeight="1">
      <c r="A32" s="114"/>
      <c r="C32" s="114"/>
      <c r="D32" s="114"/>
      <c r="E32" s="114"/>
      <c r="F32" s="114"/>
      <c r="G32" s="114"/>
      <c r="H32" s="114"/>
      <c r="I32" s="114"/>
    </row>
    <row r="33" spans="1:9" ht="15.75" customHeight="1">
      <c r="A33" s="114"/>
      <c r="C33" s="114"/>
      <c r="D33" s="114"/>
      <c r="E33" s="114"/>
      <c r="F33" s="114"/>
      <c r="G33" s="114"/>
      <c r="H33" s="114"/>
      <c r="I33" s="114"/>
    </row>
    <row r="34" spans="1:9" ht="15.75" customHeight="1">
      <c r="A34" s="114"/>
      <c r="B34" s="114"/>
      <c r="C34" s="114"/>
      <c r="D34" s="114"/>
      <c r="E34" s="114"/>
      <c r="F34" s="114"/>
      <c r="G34" s="114"/>
      <c r="H34" s="114"/>
      <c r="I34" s="114"/>
    </row>
    <row r="35" spans="1:9" ht="15.75" customHeight="1">
      <c r="A35" s="114"/>
      <c r="B35" s="114"/>
      <c r="C35" s="114"/>
      <c r="D35" s="114"/>
      <c r="E35" s="114"/>
      <c r="F35" s="114"/>
      <c r="G35" s="114"/>
      <c r="H35" s="114"/>
      <c r="I35" s="114"/>
    </row>
    <row r="36" spans="1:9" ht="15.75" customHeight="1">
      <c r="A36" s="114"/>
      <c r="B36" s="114"/>
      <c r="C36" s="114"/>
      <c r="D36" s="114"/>
      <c r="E36" s="114"/>
      <c r="F36" s="114"/>
      <c r="G36" s="114"/>
      <c r="H36" s="114"/>
      <c r="I36" s="114"/>
    </row>
    <row r="37" spans="1:9" ht="15.75" customHeight="1">
      <c r="A37" s="114"/>
      <c r="B37" s="114"/>
      <c r="C37" s="114"/>
      <c r="D37" s="114"/>
      <c r="E37" s="114"/>
      <c r="F37" s="114"/>
      <c r="G37" s="114"/>
      <c r="H37" s="114"/>
      <c r="I37" s="114"/>
    </row>
    <row r="38" spans="1:9" ht="12.75">
      <c r="A38" s="114"/>
      <c r="B38" s="114"/>
      <c r="C38" s="114"/>
      <c r="D38" s="114"/>
      <c r="E38" s="114"/>
      <c r="F38" s="114"/>
      <c r="G38" s="114"/>
      <c r="H38" s="114"/>
      <c r="I38" s="114"/>
    </row>
  </sheetData>
  <printOptions/>
  <pageMargins left="0.75" right="0.75" top="1" bottom="1" header="0.5" footer="0.5"/>
  <pageSetup fitToHeight="1" fitToWidth="1" horizontalDpi="600" verticalDpi="600" orientation="portrait" paperSize="9" scale="74" r:id="rId2"/>
  <headerFooter alignWithMargins="0">
    <oddFooter xml:space="preserve">&amp;R&amp;"Arial Narrow,Normal"&amp;11REPORT ON PAYMENT SYSTEMS 1999&amp;"Arial,Normal"&amp;10 &amp;12 &amp;"Times New Roman,Normal"&amp;16 45&amp;"Arial,Normal"&amp;10 </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L35"/>
  <sheetViews>
    <sheetView workbookViewId="0" topLeftCell="A1">
      <selection activeCell="B36" sqref="B36"/>
    </sheetView>
  </sheetViews>
  <sheetFormatPr defaultColWidth="11.421875" defaultRowHeight="12.75"/>
  <cols>
    <col min="1" max="1" width="45.7109375" style="0" customWidth="1"/>
    <col min="2" max="13" width="7.7109375" style="0" customWidth="1"/>
  </cols>
  <sheetData>
    <row r="1" spans="1:9" ht="15.75" customHeight="1">
      <c r="A1" s="116" t="s">
        <v>305</v>
      </c>
      <c r="B1" s="114"/>
      <c r="C1" s="114"/>
      <c r="D1" s="114"/>
      <c r="E1" s="114"/>
      <c r="F1" s="114"/>
      <c r="G1" s="114"/>
      <c r="H1" s="114"/>
      <c r="I1" s="114"/>
    </row>
    <row r="2" spans="1:9" ht="15.75" customHeight="1">
      <c r="A2" s="118"/>
      <c r="B2" s="114"/>
      <c r="C2" s="114"/>
      <c r="D2" s="114"/>
      <c r="E2" s="114"/>
      <c r="F2" s="114"/>
      <c r="G2" s="114"/>
      <c r="H2" s="114"/>
      <c r="I2" s="114"/>
    </row>
    <row r="3" spans="1:9" ht="15.75" customHeight="1">
      <c r="A3" s="121"/>
      <c r="B3" s="121"/>
      <c r="C3" s="121"/>
      <c r="D3" s="121"/>
      <c r="E3" s="121"/>
      <c r="F3" s="121"/>
      <c r="G3" s="121"/>
      <c r="H3" s="121"/>
      <c r="I3" s="121"/>
    </row>
    <row r="4" spans="1:10" ht="15.75" customHeight="1">
      <c r="A4" s="122"/>
      <c r="B4" s="122">
        <v>1991</v>
      </c>
      <c r="C4" s="122">
        <v>1992</v>
      </c>
      <c r="D4" s="122">
        <v>1993</v>
      </c>
      <c r="E4" s="122">
        <v>1994</v>
      </c>
      <c r="F4" s="122">
        <v>1995</v>
      </c>
      <c r="G4" s="122">
        <v>1996</v>
      </c>
      <c r="H4" s="122">
        <v>1997</v>
      </c>
      <c r="I4" s="122">
        <v>1998</v>
      </c>
      <c r="J4" s="122">
        <v>1999</v>
      </c>
    </row>
    <row r="5" spans="1:10" ht="15.75" customHeight="1">
      <c r="A5" s="95" t="s">
        <v>172</v>
      </c>
      <c r="B5" s="127" t="s">
        <v>1</v>
      </c>
      <c r="C5" s="127" t="s">
        <v>1</v>
      </c>
      <c r="D5" s="127" t="s">
        <v>1</v>
      </c>
      <c r="E5" s="124">
        <f aca="true" t="shared" si="0" ref="E5:J5">E8+E10</f>
        <v>29321</v>
      </c>
      <c r="F5" s="124">
        <f t="shared" si="0"/>
        <v>34706</v>
      </c>
      <c r="G5" s="124">
        <f t="shared" si="0"/>
        <v>39033</v>
      </c>
      <c r="H5" s="124">
        <f t="shared" si="0"/>
        <v>46592</v>
      </c>
      <c r="I5" s="124">
        <f t="shared" si="0"/>
        <v>52235</v>
      </c>
      <c r="J5" s="124">
        <f t="shared" si="0"/>
        <v>58734</v>
      </c>
    </row>
    <row r="6" spans="1:10" ht="15.75" customHeight="1">
      <c r="A6" s="101"/>
      <c r="B6" s="125"/>
      <c r="C6" s="125"/>
      <c r="D6" s="125"/>
      <c r="E6" s="125" t="s">
        <v>49</v>
      </c>
      <c r="F6" s="125" t="s">
        <v>49</v>
      </c>
      <c r="G6" s="125"/>
      <c r="H6" s="125"/>
      <c r="I6" s="125"/>
      <c r="J6" s="125"/>
    </row>
    <row r="7" spans="1:10" ht="15.75" customHeight="1">
      <c r="A7" s="98"/>
      <c r="B7" s="125"/>
      <c r="C7" s="125"/>
      <c r="D7" s="125"/>
      <c r="E7" s="125"/>
      <c r="F7" s="125"/>
      <c r="G7" s="125"/>
      <c r="H7" s="125"/>
      <c r="I7" s="125"/>
      <c r="J7" s="125"/>
    </row>
    <row r="8" spans="1:10" ht="15.75" customHeight="1">
      <c r="A8" s="98" t="s">
        <v>173</v>
      </c>
      <c r="B8" s="125">
        <v>11528</v>
      </c>
      <c r="C8" s="125">
        <v>14595</v>
      </c>
      <c r="D8" s="125">
        <v>21727</v>
      </c>
      <c r="E8" s="125">
        <v>23668</v>
      </c>
      <c r="F8" s="125">
        <v>28897</v>
      </c>
      <c r="G8" s="125">
        <v>33679</v>
      </c>
      <c r="H8" s="125">
        <v>41299</v>
      </c>
      <c r="I8" s="125">
        <f>'[1]EFTPOS'!$AK$7</f>
        <v>46849</v>
      </c>
      <c r="J8" s="125">
        <f>'[1]EFTPOS'!$AL$7</f>
        <v>51618</v>
      </c>
    </row>
    <row r="9" spans="1:10" ht="15.75" customHeight="1">
      <c r="A9" s="99"/>
      <c r="B9" s="125"/>
      <c r="C9" s="125"/>
      <c r="D9" s="125"/>
      <c r="E9" s="125"/>
      <c r="F9" s="125"/>
      <c r="G9" s="125"/>
      <c r="H9" s="125"/>
      <c r="I9" s="125"/>
      <c r="J9" s="125"/>
    </row>
    <row r="10" spans="1:10" ht="15.75" customHeight="1">
      <c r="A10" s="98" t="s">
        <v>174</v>
      </c>
      <c r="B10" s="128" t="s">
        <v>1</v>
      </c>
      <c r="C10" s="128" t="s">
        <v>1</v>
      </c>
      <c r="D10" s="128" t="s">
        <v>1</v>
      </c>
      <c r="E10" s="125">
        <v>5653</v>
      </c>
      <c r="F10" s="125">
        <v>5809</v>
      </c>
      <c r="G10" s="125">
        <v>5354</v>
      </c>
      <c r="H10" s="125">
        <v>5293</v>
      </c>
      <c r="I10" s="125">
        <f>'[1]EFTPOS'!$AE$7</f>
        <v>5386</v>
      </c>
      <c r="J10" s="125">
        <f>'[1]EFTPOS'!$AF$7</f>
        <v>7116</v>
      </c>
    </row>
    <row r="11" spans="1:10" ht="15.75" customHeight="1">
      <c r="A11" s="99"/>
      <c r="B11" s="128"/>
      <c r="C11" s="128"/>
      <c r="D11" s="128"/>
      <c r="E11" s="125"/>
      <c r="F11" s="125"/>
      <c r="G11" s="125"/>
      <c r="H11" s="125"/>
      <c r="I11" s="125"/>
      <c r="J11" s="125"/>
    </row>
    <row r="12" spans="1:10" ht="15.75" customHeight="1">
      <c r="A12" s="98"/>
      <c r="B12" s="128"/>
      <c r="C12" s="128"/>
      <c r="D12" s="128"/>
      <c r="E12" s="125"/>
      <c r="F12" s="125"/>
      <c r="G12" s="125"/>
      <c r="H12" s="125"/>
      <c r="I12" s="125"/>
      <c r="J12" s="125"/>
    </row>
    <row r="13" spans="1:10" ht="15.75" customHeight="1">
      <c r="A13" s="95" t="s">
        <v>175</v>
      </c>
      <c r="B13" s="127" t="s">
        <v>1</v>
      </c>
      <c r="C13" s="127" t="s">
        <v>1</v>
      </c>
      <c r="D13" s="127" t="s">
        <v>1</v>
      </c>
      <c r="E13" s="124">
        <f aca="true" t="shared" si="1" ref="E13:J13">+E16+E18</f>
        <v>19996</v>
      </c>
      <c r="F13" s="124">
        <f t="shared" si="1"/>
        <v>23239</v>
      </c>
      <c r="G13" s="124">
        <f t="shared" si="1"/>
        <v>27048</v>
      </c>
      <c r="H13" s="124">
        <f t="shared" si="1"/>
        <v>32761</v>
      </c>
      <c r="I13" s="124">
        <f t="shared" si="1"/>
        <v>38029</v>
      </c>
      <c r="J13" s="124">
        <f t="shared" si="1"/>
        <v>42164</v>
      </c>
    </row>
    <row r="14" spans="1:10" ht="15.75" customHeight="1">
      <c r="A14" s="101"/>
      <c r="B14" s="128"/>
      <c r="C14" s="128"/>
      <c r="D14" s="128" t="s">
        <v>49</v>
      </c>
      <c r="E14" s="125" t="s">
        <v>49</v>
      </c>
      <c r="F14" s="125" t="s">
        <v>56</v>
      </c>
      <c r="G14" s="125" t="s">
        <v>49</v>
      </c>
      <c r="H14" s="125" t="s">
        <v>49</v>
      </c>
      <c r="I14" s="125"/>
      <c r="J14" s="125"/>
    </row>
    <row r="15" spans="1:10" ht="15.75" customHeight="1">
      <c r="A15" s="98"/>
      <c r="B15" s="128"/>
      <c r="C15" s="128"/>
      <c r="D15" s="128"/>
      <c r="E15" s="125"/>
      <c r="F15" s="125"/>
      <c r="G15" s="125"/>
      <c r="H15" s="125"/>
      <c r="I15" s="125"/>
      <c r="J15" s="125"/>
    </row>
    <row r="16" spans="1:10" ht="15.75" customHeight="1">
      <c r="A16" s="98" t="s">
        <v>176</v>
      </c>
      <c r="B16" s="128" t="s">
        <v>1</v>
      </c>
      <c r="C16" s="128" t="s">
        <v>1</v>
      </c>
      <c r="D16" s="128" t="s">
        <v>1</v>
      </c>
      <c r="E16" s="125">
        <v>17827</v>
      </c>
      <c r="F16" s="125">
        <v>21081</v>
      </c>
      <c r="G16" s="125">
        <v>24841</v>
      </c>
      <c r="H16" s="125">
        <v>30607</v>
      </c>
      <c r="I16" s="125">
        <f>'[1]EFTPOS'!$AK$6</f>
        <v>35861</v>
      </c>
      <c r="J16" s="125">
        <f>'[1]EFTPOS'!$AL$6</f>
        <v>39978</v>
      </c>
    </row>
    <row r="17" spans="1:10" ht="15.75" customHeight="1">
      <c r="A17" s="99"/>
      <c r="B17" s="125"/>
      <c r="C17" s="125"/>
      <c r="D17" s="125"/>
      <c r="E17" s="125"/>
      <c r="F17" s="125"/>
      <c r="G17" s="125"/>
      <c r="H17" s="125"/>
      <c r="I17" s="125"/>
      <c r="J17" s="125"/>
    </row>
    <row r="18" spans="1:10" ht="15.75" customHeight="1">
      <c r="A18" s="102" t="s">
        <v>177</v>
      </c>
      <c r="B18" s="129">
        <v>2028</v>
      </c>
      <c r="C18" s="129">
        <v>2137</v>
      </c>
      <c r="D18" s="129">
        <v>2136</v>
      </c>
      <c r="E18" s="129">
        <v>2169</v>
      </c>
      <c r="F18" s="129">
        <v>2158</v>
      </c>
      <c r="G18" s="129">
        <v>2207</v>
      </c>
      <c r="H18" s="129">
        <v>2154</v>
      </c>
      <c r="I18" s="125">
        <f>'[1]EFTPOS'!$AE$6</f>
        <v>2168</v>
      </c>
      <c r="J18" s="125">
        <f>'[1]EFTPOS'!$AF$6</f>
        <v>2186</v>
      </c>
    </row>
    <row r="19" spans="1:10" ht="15.75" customHeight="1">
      <c r="A19" s="104"/>
      <c r="B19" s="126"/>
      <c r="C19" s="126"/>
      <c r="D19" s="126"/>
      <c r="E19" s="126"/>
      <c r="F19" s="126"/>
      <c r="G19" s="126"/>
      <c r="H19" s="126"/>
      <c r="I19" s="126"/>
      <c r="J19" s="126"/>
    </row>
    <row r="20" spans="1:9" ht="15.75" customHeight="1">
      <c r="A20" s="94" t="s">
        <v>178</v>
      </c>
      <c r="B20" s="94"/>
      <c r="C20" s="94"/>
      <c r="D20" s="94"/>
      <c r="E20" s="94"/>
      <c r="F20" s="94"/>
      <c r="G20" s="94"/>
      <c r="H20" s="94"/>
      <c r="I20" s="94"/>
    </row>
    <row r="21" spans="1:12" ht="15.75" customHeight="1">
      <c r="A21" s="326"/>
      <c r="B21" s="326"/>
      <c r="C21" s="326"/>
      <c r="D21" s="326"/>
      <c r="E21" s="326"/>
      <c r="F21" s="326"/>
      <c r="G21" s="326"/>
      <c r="H21" s="326"/>
      <c r="I21" s="326"/>
      <c r="J21" s="326"/>
      <c r="K21" s="266"/>
      <c r="L21" s="266"/>
    </row>
    <row r="22" spans="1:9" ht="15.75" customHeight="1">
      <c r="A22" s="114"/>
      <c r="B22" s="114"/>
      <c r="C22" s="114"/>
      <c r="D22" s="114"/>
      <c r="E22" s="114"/>
      <c r="F22" s="114"/>
      <c r="G22" s="114"/>
      <c r="H22" s="114"/>
      <c r="I22" s="114"/>
    </row>
    <row r="23" spans="1:9" ht="15.75" customHeight="1">
      <c r="A23" s="114"/>
      <c r="B23" s="114"/>
      <c r="C23" s="114"/>
      <c r="D23" s="114"/>
      <c r="E23" s="114"/>
      <c r="F23" s="114"/>
      <c r="G23" s="114"/>
      <c r="H23" s="114"/>
      <c r="I23" s="114"/>
    </row>
    <row r="24" spans="1:9" ht="15.75" customHeight="1">
      <c r="A24" s="114"/>
      <c r="B24" s="114"/>
      <c r="C24" s="114"/>
      <c r="D24" s="114"/>
      <c r="E24" s="114"/>
      <c r="F24" s="114"/>
      <c r="G24" s="114"/>
      <c r="H24" s="114"/>
      <c r="I24" s="114"/>
    </row>
    <row r="25" spans="1:9" ht="15.75" customHeight="1">
      <c r="A25" s="114"/>
      <c r="B25" s="114"/>
      <c r="C25" s="114"/>
      <c r="D25" s="114"/>
      <c r="E25" s="114"/>
      <c r="F25" s="114"/>
      <c r="G25" s="114"/>
      <c r="H25" s="114"/>
      <c r="I25" s="114"/>
    </row>
    <row r="26" spans="1:9" ht="15.75" customHeight="1">
      <c r="A26" s="114"/>
      <c r="B26" s="114"/>
      <c r="C26" s="114"/>
      <c r="D26" s="114"/>
      <c r="E26" s="114"/>
      <c r="F26" s="114"/>
      <c r="G26" s="114"/>
      <c r="H26" s="114"/>
      <c r="I26" s="114"/>
    </row>
    <row r="27" spans="1:9" ht="15.75" customHeight="1">
      <c r="A27" s="114"/>
      <c r="B27" s="114"/>
      <c r="C27" s="114"/>
      <c r="D27" s="114"/>
      <c r="E27" s="114"/>
      <c r="F27" s="114"/>
      <c r="G27" s="114"/>
      <c r="H27" s="114"/>
      <c r="I27" s="114"/>
    </row>
    <row r="28" spans="1:9" ht="15.75" customHeight="1">
      <c r="A28" s="114"/>
      <c r="B28" s="114"/>
      <c r="C28" s="114"/>
      <c r="D28" s="114"/>
      <c r="E28" s="114"/>
      <c r="F28" s="114"/>
      <c r="G28" s="114"/>
      <c r="H28" s="114"/>
      <c r="I28" s="114"/>
    </row>
    <row r="29" spans="1:9" ht="15.75" customHeight="1">
      <c r="A29" s="114"/>
      <c r="B29" s="114"/>
      <c r="C29" s="114"/>
      <c r="D29" s="114"/>
      <c r="E29" s="114"/>
      <c r="F29" s="114"/>
      <c r="G29" s="114"/>
      <c r="H29" s="114"/>
      <c r="I29" s="114"/>
    </row>
    <row r="30" spans="1:9" ht="15.75" customHeight="1">
      <c r="A30" s="114"/>
      <c r="B30" s="114"/>
      <c r="C30" s="114"/>
      <c r="D30" s="114"/>
      <c r="E30" s="114"/>
      <c r="F30" s="114"/>
      <c r="G30" s="114"/>
      <c r="H30" s="114"/>
      <c r="I30" s="114"/>
    </row>
    <row r="31" spans="1:9" ht="15.75" customHeight="1">
      <c r="A31" s="114"/>
      <c r="B31" s="114"/>
      <c r="C31" s="114"/>
      <c r="D31" s="114"/>
      <c r="E31" s="114"/>
      <c r="F31" s="114"/>
      <c r="G31" s="114"/>
      <c r="H31" s="114"/>
      <c r="I31" s="114"/>
    </row>
    <row r="32" spans="1:9" ht="15.75" customHeight="1">
      <c r="A32" s="114"/>
      <c r="B32" s="114"/>
      <c r="C32" s="114"/>
      <c r="D32" s="114"/>
      <c r="E32" s="114"/>
      <c r="F32" s="114"/>
      <c r="G32" s="114"/>
      <c r="H32" s="114"/>
      <c r="I32" s="114"/>
    </row>
    <row r="33" spans="1:9" ht="15.75" customHeight="1">
      <c r="A33" s="114"/>
      <c r="B33" s="114"/>
      <c r="C33" s="114"/>
      <c r="D33" s="114"/>
      <c r="E33" s="114"/>
      <c r="F33" s="114"/>
      <c r="G33" s="114"/>
      <c r="H33" s="114"/>
      <c r="I33" s="114"/>
    </row>
    <row r="34" spans="1:9" ht="15.75" customHeight="1">
      <c r="A34" s="114"/>
      <c r="B34" s="114"/>
      <c r="C34" s="114"/>
      <c r="D34" s="114"/>
      <c r="E34" s="114"/>
      <c r="F34" s="114"/>
      <c r="G34" s="114"/>
      <c r="H34" s="114"/>
      <c r="I34" s="114"/>
    </row>
    <row r="35" spans="1:9" ht="12.75">
      <c r="A35" s="114"/>
      <c r="B35" s="114"/>
      <c r="C35" s="114"/>
      <c r="D35" s="114"/>
      <c r="E35" s="114"/>
      <c r="F35" s="114"/>
      <c r="G35" s="114"/>
      <c r="H35" s="114"/>
      <c r="I35" s="114"/>
    </row>
  </sheetData>
  <mergeCells count="1">
    <mergeCell ref="A21:J21"/>
  </mergeCells>
  <printOptions/>
  <pageMargins left="0.75" right="0.75" top="1" bottom="1" header="0.5" footer="0.5"/>
  <pageSetup fitToHeight="1" fitToWidth="1" horizontalDpi="600" verticalDpi="600" orientation="portrait" paperSize="9" scale="74" r:id="rId2"/>
  <headerFooter alignWithMargins="0">
    <oddFooter xml:space="preserve">&amp;L&amp;"Times New Roman,Normal"&amp;16 46&amp;"Arial,Normal"&amp;10  &amp;"Arial Narrow,Normal"&amp;11REPORT ON PAYMENT SYSTEMS 1999   </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K37"/>
  <sheetViews>
    <sheetView workbookViewId="0" topLeftCell="A23">
      <selection activeCell="B36" sqref="B36"/>
    </sheetView>
  </sheetViews>
  <sheetFormatPr defaultColWidth="11.421875" defaultRowHeight="12.75"/>
  <cols>
    <col min="1" max="1" width="48.7109375" style="0" customWidth="1"/>
    <col min="2" max="11" width="7.7109375" style="0" customWidth="1"/>
  </cols>
  <sheetData>
    <row r="1" spans="1:9" ht="15.75" customHeight="1">
      <c r="A1" s="116" t="s">
        <v>306</v>
      </c>
      <c r="B1" s="114"/>
      <c r="C1" s="114"/>
      <c r="D1" s="114"/>
      <c r="E1" s="114"/>
      <c r="F1" s="114"/>
      <c r="G1" s="114"/>
      <c r="H1" s="114"/>
      <c r="I1" s="114"/>
    </row>
    <row r="2" spans="1:9" ht="15.75" customHeight="1">
      <c r="A2" s="118"/>
      <c r="B2" s="114"/>
      <c r="C2" s="114"/>
      <c r="D2" s="114"/>
      <c r="E2" s="114"/>
      <c r="F2" s="114"/>
      <c r="G2" s="114"/>
      <c r="H2" s="114"/>
      <c r="I2" s="114"/>
    </row>
    <row r="3" spans="1:9" ht="15.75" customHeight="1">
      <c r="A3" s="121"/>
      <c r="B3" s="121"/>
      <c r="C3" s="121"/>
      <c r="D3" s="121"/>
      <c r="E3" s="121"/>
      <c r="F3" s="121"/>
      <c r="G3" s="121"/>
      <c r="H3" s="121"/>
      <c r="I3" s="121"/>
    </row>
    <row r="4" spans="1:10" ht="15.75" customHeight="1">
      <c r="A4" s="122"/>
      <c r="B4" s="122">
        <v>1991</v>
      </c>
      <c r="C4" s="122">
        <v>1992</v>
      </c>
      <c r="D4" s="122">
        <v>1993</v>
      </c>
      <c r="E4" s="122">
        <v>1994</v>
      </c>
      <c r="F4" s="122">
        <v>1995</v>
      </c>
      <c r="G4" s="122">
        <v>1996</v>
      </c>
      <c r="H4" s="122">
        <v>1997</v>
      </c>
      <c r="I4" s="122">
        <v>1998</v>
      </c>
      <c r="J4" s="122">
        <v>1999</v>
      </c>
    </row>
    <row r="5" spans="1:10" ht="15.75" customHeight="1">
      <c r="A5" s="130" t="s">
        <v>179</v>
      </c>
      <c r="B5" s="138">
        <f aca="true" t="shared" si="0" ref="B5:I5">B16+B25</f>
        <v>58.895</v>
      </c>
      <c r="C5" s="138">
        <f t="shared" si="0"/>
        <v>76.562</v>
      </c>
      <c r="D5" s="138">
        <f t="shared" si="0"/>
        <v>97.386</v>
      </c>
      <c r="E5" s="138">
        <f t="shared" si="0"/>
        <v>123.118</v>
      </c>
      <c r="F5" s="138">
        <f t="shared" si="0"/>
        <v>143.3787</v>
      </c>
      <c r="G5" s="138">
        <f t="shared" si="0"/>
        <v>182.535</v>
      </c>
      <c r="H5" s="138">
        <f t="shared" si="0"/>
        <v>234.70999999999998</v>
      </c>
      <c r="I5" s="138">
        <f t="shared" si="0"/>
        <v>288.64</v>
      </c>
      <c r="J5" s="138">
        <f>J16+J25</f>
        <v>338.778</v>
      </c>
    </row>
    <row r="6" spans="1:10" ht="15.75" customHeight="1">
      <c r="A6" s="132"/>
      <c r="B6" s="131"/>
      <c r="C6" s="131"/>
      <c r="D6" s="131"/>
      <c r="E6" s="131"/>
      <c r="F6" s="131"/>
      <c r="G6" s="131"/>
      <c r="H6" s="131"/>
      <c r="I6" s="131"/>
      <c r="J6" s="131"/>
    </row>
    <row r="7" spans="1:10" ht="15.75" customHeight="1">
      <c r="A7" s="110" t="s">
        <v>168</v>
      </c>
      <c r="B7" s="112" t="s">
        <v>1</v>
      </c>
      <c r="C7" s="112" t="s">
        <v>1</v>
      </c>
      <c r="D7" s="112" t="s">
        <v>1</v>
      </c>
      <c r="E7" s="112" t="s">
        <v>1</v>
      </c>
      <c r="F7" s="131">
        <f>F18+F27</f>
        <v>103.822</v>
      </c>
      <c r="G7" s="131">
        <f>G18+G27</f>
        <v>137.594</v>
      </c>
      <c r="H7" s="131">
        <f>H18+H27</f>
        <v>184.19</v>
      </c>
      <c r="I7" s="131">
        <f>I18+I27</f>
        <v>234.787</v>
      </c>
      <c r="J7" s="131">
        <f>J18+J27</f>
        <v>282.718</v>
      </c>
    </row>
    <row r="8" spans="1:10" ht="15.75" customHeight="1">
      <c r="A8" s="133"/>
      <c r="B8" s="131"/>
      <c r="C8" s="131"/>
      <c r="D8" s="131"/>
      <c r="E8" s="131"/>
      <c r="F8" s="131"/>
      <c r="G8" s="131"/>
      <c r="H8" s="131"/>
      <c r="I8" s="131"/>
      <c r="J8" s="131"/>
    </row>
    <row r="9" spans="1:10" ht="15.75" customHeight="1">
      <c r="A9" s="110" t="s">
        <v>248</v>
      </c>
      <c r="B9" s="112" t="s">
        <v>1</v>
      </c>
      <c r="C9" s="112" t="s">
        <v>1</v>
      </c>
      <c r="D9" s="112" t="s">
        <v>1</v>
      </c>
      <c r="E9" s="112" t="s">
        <v>1</v>
      </c>
      <c r="F9" s="131">
        <f>F20+F29</f>
        <v>3.7457000000000003</v>
      </c>
      <c r="G9" s="131">
        <f>G20+G29</f>
        <v>5.25</v>
      </c>
      <c r="H9" s="131">
        <f>H20+H29</f>
        <v>6.98</v>
      </c>
      <c r="I9" s="131">
        <f>I20+I29</f>
        <v>8.993</v>
      </c>
      <c r="J9" s="131">
        <f>J20+J29</f>
        <v>11</v>
      </c>
    </row>
    <row r="10" spans="1:10" ht="15.75" customHeight="1">
      <c r="A10" s="133"/>
      <c r="B10" s="131"/>
      <c r="C10" s="131"/>
      <c r="D10" s="131"/>
      <c r="E10" s="131"/>
      <c r="F10" s="131"/>
      <c r="G10" s="131"/>
      <c r="H10" s="131"/>
      <c r="I10" s="131"/>
      <c r="J10" s="131"/>
    </row>
    <row r="11" spans="1:10" ht="15.75" customHeight="1">
      <c r="A11" s="110" t="s">
        <v>180</v>
      </c>
      <c r="B11" s="112" t="s">
        <v>1</v>
      </c>
      <c r="C11" s="112" t="s">
        <v>1</v>
      </c>
      <c r="D11" s="112" t="s">
        <v>1</v>
      </c>
      <c r="E11" s="112" t="s">
        <v>1</v>
      </c>
      <c r="F11" s="131">
        <f>F22</f>
        <v>0.202</v>
      </c>
      <c r="G11" s="131">
        <f>G22</f>
        <v>0.371</v>
      </c>
      <c r="H11" s="131">
        <f>H22</f>
        <v>0.7</v>
      </c>
      <c r="I11" s="131">
        <f>I22</f>
        <v>1.035</v>
      </c>
      <c r="J11" s="131">
        <f>J22</f>
        <v>1.268</v>
      </c>
    </row>
    <row r="12" spans="1:10" ht="15.75" customHeight="1">
      <c r="A12" s="133"/>
      <c r="B12" s="131"/>
      <c r="C12" s="131"/>
      <c r="D12" s="131"/>
      <c r="E12" s="131"/>
      <c r="F12" s="131"/>
      <c r="G12" s="131"/>
      <c r="H12" s="131"/>
      <c r="I12" s="131"/>
      <c r="J12" s="131"/>
    </row>
    <row r="13" spans="1:10" ht="15.75" customHeight="1">
      <c r="A13" s="110" t="s">
        <v>181</v>
      </c>
      <c r="B13" s="131">
        <f aca="true" t="shared" si="1" ref="B13:H13">B33</f>
        <v>24.795</v>
      </c>
      <c r="C13" s="131">
        <f t="shared" si="1"/>
        <v>29.262</v>
      </c>
      <c r="D13" s="131">
        <f t="shared" si="1"/>
        <v>32.486</v>
      </c>
      <c r="E13" s="131">
        <f t="shared" si="1"/>
        <v>36.618</v>
      </c>
      <c r="F13" s="131">
        <f t="shared" si="1"/>
        <v>35.609</v>
      </c>
      <c r="G13" s="131">
        <f t="shared" si="1"/>
        <v>39.32</v>
      </c>
      <c r="H13" s="131">
        <f t="shared" si="1"/>
        <v>42.84</v>
      </c>
      <c r="I13" s="131">
        <f>I33</f>
        <v>43.825</v>
      </c>
      <c r="J13" s="131">
        <f>J33</f>
        <v>43.791999999999994</v>
      </c>
    </row>
    <row r="14" spans="1:10" ht="15.75" customHeight="1">
      <c r="A14" s="133"/>
      <c r="B14" s="131"/>
      <c r="C14" s="131"/>
      <c r="D14" s="131"/>
      <c r="E14" s="131"/>
      <c r="F14" s="131"/>
      <c r="G14" s="131"/>
      <c r="H14" s="131"/>
      <c r="I14" s="131"/>
      <c r="J14" s="131"/>
    </row>
    <row r="15" spans="1:10" ht="15.75" customHeight="1">
      <c r="A15" s="134"/>
      <c r="B15" s="131"/>
      <c r="C15" s="131"/>
      <c r="D15" s="131"/>
      <c r="E15" s="131"/>
      <c r="F15" s="131"/>
      <c r="G15" s="131"/>
      <c r="H15" s="131"/>
      <c r="I15" s="131"/>
      <c r="J15" s="131"/>
    </row>
    <row r="16" spans="1:10" ht="15.75" customHeight="1">
      <c r="A16" s="135" t="s">
        <v>182</v>
      </c>
      <c r="B16" s="138">
        <v>22.1</v>
      </c>
      <c r="C16" s="138">
        <v>36</v>
      </c>
      <c r="D16" s="138">
        <v>51.8</v>
      </c>
      <c r="E16" s="138">
        <v>72.3</v>
      </c>
      <c r="F16" s="138">
        <f>F18+F20+F22</f>
        <v>90.153</v>
      </c>
      <c r="G16" s="138">
        <f>G18+G20+G22</f>
        <v>120.615</v>
      </c>
      <c r="H16" s="138">
        <f>H18+H20+H22</f>
        <v>162.7</v>
      </c>
      <c r="I16" s="138">
        <f>I18+I20+I22</f>
        <v>210.737</v>
      </c>
      <c r="J16" s="138">
        <f>J18+J20+J22</f>
        <v>254.685</v>
      </c>
    </row>
    <row r="17" spans="1:10" ht="15.75" customHeight="1">
      <c r="A17" s="101"/>
      <c r="B17" s="131"/>
      <c r="C17" s="131"/>
      <c r="D17" s="131"/>
      <c r="E17" s="131"/>
      <c r="F17" s="131"/>
      <c r="G17" s="131"/>
      <c r="H17" s="131"/>
      <c r="I17" s="131"/>
      <c r="J17" s="131"/>
    </row>
    <row r="18" spans="1:10" ht="15.75" customHeight="1">
      <c r="A18" s="110" t="s">
        <v>168</v>
      </c>
      <c r="B18" s="112" t="s">
        <v>1</v>
      </c>
      <c r="C18" s="112" t="s">
        <v>1</v>
      </c>
      <c r="D18" s="112" t="s">
        <v>1</v>
      </c>
      <c r="E18" s="112" t="s">
        <v>1</v>
      </c>
      <c r="F18" s="131">
        <v>86.57600000000001</v>
      </c>
      <c r="G18" s="131">
        <v>116.494</v>
      </c>
      <c r="H18" s="131">
        <v>156.8</v>
      </c>
      <c r="I18" s="131">
        <f>'[1]EFTPOS'!$AK$10</f>
        <v>202.883</v>
      </c>
      <c r="J18" s="131">
        <f>'[1]EFTPOS'!$AL$10</f>
        <v>244.871</v>
      </c>
    </row>
    <row r="19" spans="1:10" ht="15.75" customHeight="1">
      <c r="A19" s="133"/>
      <c r="B19" s="131"/>
      <c r="C19" s="131"/>
      <c r="D19" s="131"/>
      <c r="E19" s="131"/>
      <c r="F19" s="131"/>
      <c r="G19" s="131"/>
      <c r="H19" s="131"/>
      <c r="I19" s="131"/>
      <c r="J19" s="131"/>
    </row>
    <row r="20" spans="1:10" ht="15.75" customHeight="1">
      <c r="A20" s="110" t="s">
        <v>248</v>
      </c>
      <c r="B20" s="112" t="s">
        <v>1</v>
      </c>
      <c r="C20" s="112" t="s">
        <v>1</v>
      </c>
      <c r="D20" s="112" t="s">
        <v>1</v>
      </c>
      <c r="E20" s="112" t="s">
        <v>1</v>
      </c>
      <c r="F20" s="131">
        <v>3.375</v>
      </c>
      <c r="G20" s="131">
        <v>3.75</v>
      </c>
      <c r="H20" s="131">
        <v>5.2</v>
      </c>
      <c r="I20" s="131">
        <f>'[1]EFTPOS'!$AK$11</f>
        <v>6.819</v>
      </c>
      <c r="J20" s="131">
        <f>'[1]EFTPOS'!$AL$11</f>
        <v>8.546</v>
      </c>
    </row>
    <row r="21" spans="1:10" ht="15.75" customHeight="1">
      <c r="A21" s="133"/>
      <c r="B21" s="131"/>
      <c r="C21" s="131"/>
      <c r="D21" s="131"/>
      <c r="E21" s="131"/>
      <c r="F21" s="131"/>
      <c r="G21" s="131"/>
      <c r="H21" s="131"/>
      <c r="I21" s="131"/>
      <c r="J21" s="131"/>
    </row>
    <row r="22" spans="1:10" ht="15.75" customHeight="1">
      <c r="A22" s="110" t="s">
        <v>180</v>
      </c>
      <c r="B22" s="112" t="s">
        <v>1</v>
      </c>
      <c r="C22" s="112" t="s">
        <v>1</v>
      </c>
      <c r="D22" s="112" t="s">
        <v>1</v>
      </c>
      <c r="E22" s="112" t="s">
        <v>1</v>
      </c>
      <c r="F22" s="131">
        <v>0.202</v>
      </c>
      <c r="G22" s="131">
        <v>0.371</v>
      </c>
      <c r="H22" s="131">
        <v>0.7</v>
      </c>
      <c r="I22" s="131">
        <f>'[1]EFTPOS'!$AK$12</f>
        <v>1.035</v>
      </c>
      <c r="J22" s="131">
        <f>'[1]EFTPOS'!$AL$12</f>
        <v>1.268</v>
      </c>
    </row>
    <row r="23" spans="1:10" ht="15.75" customHeight="1">
      <c r="A23" s="133"/>
      <c r="B23" s="131"/>
      <c r="C23" s="131"/>
      <c r="D23" s="131"/>
      <c r="E23" s="131"/>
      <c r="F23" s="131"/>
      <c r="G23" s="131"/>
      <c r="H23" s="131"/>
      <c r="I23" s="131"/>
      <c r="J23" s="131"/>
    </row>
    <row r="24" spans="1:10" ht="15.75" customHeight="1">
      <c r="A24" s="134"/>
      <c r="B24" s="131"/>
      <c r="C24" s="131"/>
      <c r="D24" s="131"/>
      <c r="E24" s="131"/>
      <c r="F24" s="131"/>
      <c r="G24" s="131"/>
      <c r="H24" s="131"/>
      <c r="I24" s="131"/>
      <c r="J24" s="131"/>
    </row>
    <row r="25" spans="1:10" ht="15.75" customHeight="1">
      <c r="A25" s="130" t="s">
        <v>183</v>
      </c>
      <c r="B25" s="138">
        <f>SUM(B27:B33)</f>
        <v>36.795</v>
      </c>
      <c r="C25" s="138">
        <f>SUM(C27:C33)</f>
        <v>40.562</v>
      </c>
      <c r="D25" s="138">
        <f>SUM(D27:D33)</f>
        <v>45.586</v>
      </c>
      <c r="E25" s="138">
        <f>SUM(E27:E33)</f>
        <v>50.818</v>
      </c>
      <c r="F25" s="138">
        <f>SUM(F27+F29+F33)</f>
        <v>53.2257</v>
      </c>
      <c r="G25" s="138">
        <f>SUM(G27+G29+G33)</f>
        <v>61.92</v>
      </c>
      <c r="H25" s="138">
        <f>SUM(H27+H29+H33)</f>
        <v>72.01</v>
      </c>
      <c r="I25" s="138">
        <f>SUM(I27+I29+I33)</f>
        <v>77.903</v>
      </c>
      <c r="J25" s="138">
        <f>SUM(J27+J29+J33)</f>
        <v>84.09299999999999</v>
      </c>
    </row>
    <row r="26" spans="1:10" ht="15.75" customHeight="1">
      <c r="A26" s="132"/>
      <c r="B26" s="131"/>
      <c r="C26" s="131"/>
      <c r="D26" s="131"/>
      <c r="E26" s="131"/>
      <c r="F26" s="131"/>
      <c r="G26" s="131"/>
      <c r="H26" s="131"/>
      <c r="I26" s="131"/>
      <c r="J26" s="131"/>
    </row>
    <row r="27" spans="1:10" ht="15.75" customHeight="1">
      <c r="A27" s="110" t="s">
        <v>168</v>
      </c>
      <c r="B27" s="131">
        <v>12</v>
      </c>
      <c r="C27" s="131">
        <v>11.3</v>
      </c>
      <c r="D27" s="131">
        <v>13.1</v>
      </c>
      <c r="E27" s="131">
        <v>14.2</v>
      </c>
      <c r="F27" s="131">
        <v>17.246</v>
      </c>
      <c r="G27" s="131">
        <v>21.1</v>
      </c>
      <c r="H27" s="131">
        <v>27.39</v>
      </c>
      <c r="I27" s="131">
        <f>'[1]EFTPOS'!$AE$10</f>
        <v>31.904</v>
      </c>
      <c r="J27" s="131">
        <f>'[1]EFTPOS'!$AF$10</f>
        <v>37.847</v>
      </c>
    </row>
    <row r="28" spans="1:10" ht="15.75" customHeight="1">
      <c r="A28" s="133"/>
      <c r="B28" s="131"/>
      <c r="C28" s="131"/>
      <c r="D28" s="131"/>
      <c r="E28" s="131"/>
      <c r="F28" s="131"/>
      <c r="G28" s="131"/>
      <c r="H28" s="131"/>
      <c r="I28" s="131"/>
      <c r="J28" s="131"/>
    </row>
    <row r="29" spans="1:10" ht="15.75" customHeight="1">
      <c r="A29" s="110" t="s">
        <v>248</v>
      </c>
      <c r="B29" s="112" t="s">
        <v>1</v>
      </c>
      <c r="C29" s="112" t="s">
        <v>1</v>
      </c>
      <c r="D29" s="112" t="s">
        <v>1</v>
      </c>
      <c r="E29" s="112" t="s">
        <v>1</v>
      </c>
      <c r="F29" s="131">
        <v>0.37070000000000003</v>
      </c>
      <c r="G29" s="131">
        <v>1.5</v>
      </c>
      <c r="H29" s="131">
        <v>1.78</v>
      </c>
      <c r="I29" s="131">
        <f>'[1]EFTPOS'!$AE$11</f>
        <v>2.174</v>
      </c>
      <c r="J29" s="131">
        <f>'[1]EFTPOS'!$AF$11</f>
        <v>2.454</v>
      </c>
    </row>
    <row r="30" spans="1:10" ht="15.75" customHeight="1">
      <c r="A30" s="133"/>
      <c r="B30" s="131"/>
      <c r="C30" s="131"/>
      <c r="D30" s="131"/>
      <c r="E30" s="131"/>
      <c r="F30" s="131"/>
      <c r="G30" s="131"/>
      <c r="H30" s="131"/>
      <c r="I30" s="131"/>
      <c r="J30" s="131"/>
    </row>
    <row r="31" spans="1:10" ht="15.75" customHeight="1">
      <c r="A31" s="110" t="s">
        <v>180</v>
      </c>
      <c r="B31" s="179" t="s">
        <v>59</v>
      </c>
      <c r="C31" s="179" t="s">
        <v>59</v>
      </c>
      <c r="D31" s="179" t="s">
        <v>59</v>
      </c>
      <c r="E31" s="179" t="s">
        <v>59</v>
      </c>
      <c r="F31" s="112" t="s">
        <v>59</v>
      </c>
      <c r="G31" s="112" t="s">
        <v>59</v>
      </c>
      <c r="H31" s="112" t="s">
        <v>59</v>
      </c>
      <c r="I31" s="112" t="s">
        <v>59</v>
      </c>
      <c r="J31" s="112" t="s">
        <v>59</v>
      </c>
    </row>
    <row r="32" spans="1:10" ht="15.75" customHeight="1">
      <c r="A32" s="133"/>
      <c r="B32" s="131"/>
      <c r="C32" s="131"/>
      <c r="D32" s="131"/>
      <c r="E32" s="131"/>
      <c r="F32" s="131"/>
      <c r="G32" s="131"/>
      <c r="H32" s="131"/>
      <c r="I32" s="131"/>
      <c r="J32" s="131"/>
    </row>
    <row r="33" spans="1:10" ht="15.75" customHeight="1">
      <c r="A33" s="110" t="s">
        <v>181</v>
      </c>
      <c r="B33" s="131">
        <v>24.795</v>
      </c>
      <c r="C33" s="131">
        <v>29.262</v>
      </c>
      <c r="D33" s="131">
        <v>32.486</v>
      </c>
      <c r="E33" s="131">
        <v>36.618</v>
      </c>
      <c r="F33" s="131">
        <v>35.609</v>
      </c>
      <c r="G33" s="131">
        <v>39.32</v>
      </c>
      <c r="H33" s="131">
        <v>42.84</v>
      </c>
      <c r="I33" s="131">
        <f>'[1]EFTPOS'!$AE$13</f>
        <v>43.825</v>
      </c>
      <c r="J33" s="131">
        <f>'[1]EFTPOS'!$AF$13</f>
        <v>43.791999999999994</v>
      </c>
    </row>
    <row r="34" spans="1:10" ht="15.75" customHeight="1">
      <c r="A34" s="136"/>
      <c r="B34" s="137"/>
      <c r="C34" s="137"/>
      <c r="D34" s="137"/>
      <c r="E34" s="137"/>
      <c r="F34" s="137"/>
      <c r="G34" s="137"/>
      <c r="H34" s="137"/>
      <c r="I34" s="137"/>
      <c r="J34" s="137"/>
    </row>
    <row r="35" spans="1:9" ht="15.75" customHeight="1">
      <c r="A35" s="327" t="s">
        <v>185</v>
      </c>
      <c r="B35" s="327"/>
      <c r="C35" s="327"/>
      <c r="D35" s="327"/>
      <c r="E35" s="327"/>
      <c r="F35" s="327"/>
      <c r="G35" s="327"/>
      <c r="H35" s="327"/>
      <c r="I35" s="327"/>
    </row>
    <row r="36" spans="1:11" ht="15.75" customHeight="1">
      <c r="A36" s="324"/>
      <c r="B36" s="324"/>
      <c r="C36" s="324"/>
      <c r="D36" s="324"/>
      <c r="E36" s="324"/>
      <c r="F36" s="324"/>
      <c r="G36" s="324"/>
      <c r="H36" s="324"/>
      <c r="I36" s="324"/>
      <c r="J36" s="324"/>
      <c r="K36" s="299"/>
    </row>
    <row r="37" spans="1:11" ht="15.75" customHeight="1">
      <c r="A37" s="299"/>
      <c r="B37" s="299"/>
      <c r="C37" s="299"/>
      <c r="D37" s="299"/>
      <c r="E37" s="299"/>
      <c r="F37" s="299"/>
      <c r="G37" s="299"/>
      <c r="H37" s="299"/>
      <c r="I37" s="299"/>
      <c r="J37" s="299"/>
      <c r="K37" s="299"/>
    </row>
    <row r="38" ht="15.75" customHeight="1"/>
  </sheetData>
  <mergeCells count="2">
    <mergeCell ref="A35:I35"/>
    <mergeCell ref="A36:J36"/>
  </mergeCells>
  <printOptions/>
  <pageMargins left="0.75" right="0.75" top="1" bottom="1" header="0.5" footer="0.5"/>
  <pageSetup fitToHeight="1" fitToWidth="1" horizontalDpi="600" verticalDpi="600" orientation="portrait" paperSize="9" scale="72" r:id="rId2"/>
  <headerFooter alignWithMargins="0">
    <oddFooter xml:space="preserve">&amp;R&amp;"Arial Narrow,Normal"&amp;11REPORT ON PAYMENT SYSTEMS 1999&amp;"Arial,Normal"&amp;10 &amp;12 &amp;"Times New Roman,Normal"&amp;16 47&amp;"Arial,Normal"&amp;10 </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K37"/>
  <sheetViews>
    <sheetView workbookViewId="0" topLeftCell="A22">
      <selection activeCell="B36" sqref="B36"/>
    </sheetView>
  </sheetViews>
  <sheetFormatPr defaultColWidth="11.421875" defaultRowHeight="12.75"/>
  <cols>
    <col min="1" max="1" width="48.7109375" style="0" customWidth="1"/>
    <col min="2" max="13" width="7.7109375" style="0" customWidth="1"/>
  </cols>
  <sheetData>
    <row r="1" spans="1:9" ht="15.75" customHeight="1">
      <c r="A1" s="116" t="s">
        <v>307</v>
      </c>
      <c r="B1" s="114"/>
      <c r="C1" s="114"/>
      <c r="D1" s="114"/>
      <c r="E1" s="114"/>
      <c r="F1" s="114"/>
      <c r="G1" s="114"/>
      <c r="H1" s="114"/>
      <c r="I1" s="114"/>
    </row>
    <row r="2" spans="1:9" ht="15.75" customHeight="1">
      <c r="A2" s="118"/>
      <c r="B2" s="114"/>
      <c r="C2" s="114"/>
      <c r="D2" s="114"/>
      <c r="E2" s="114"/>
      <c r="F2" s="114"/>
      <c r="G2" s="114"/>
      <c r="H2" s="114"/>
      <c r="I2" s="114"/>
    </row>
    <row r="3" spans="1:9" ht="15.75" customHeight="1">
      <c r="A3" s="121"/>
      <c r="B3" s="121"/>
      <c r="C3" s="121"/>
      <c r="D3" s="121"/>
      <c r="E3" s="121"/>
      <c r="F3" s="121"/>
      <c r="G3" s="121"/>
      <c r="H3" s="121"/>
      <c r="I3" s="121"/>
    </row>
    <row r="4" spans="1:10" ht="15.75" customHeight="1">
      <c r="A4" s="122"/>
      <c r="B4" s="122">
        <v>1991</v>
      </c>
      <c r="C4" s="122">
        <v>1992</v>
      </c>
      <c r="D4" s="122">
        <v>1993</v>
      </c>
      <c r="E4" s="122">
        <v>1994</v>
      </c>
      <c r="F4" s="122">
        <v>1995</v>
      </c>
      <c r="G4" s="122">
        <v>1996</v>
      </c>
      <c r="H4" s="122">
        <v>1997</v>
      </c>
      <c r="I4" s="122">
        <v>1998</v>
      </c>
      <c r="J4" s="122">
        <v>1999</v>
      </c>
    </row>
    <row r="5" spans="1:10" ht="15.75" customHeight="1">
      <c r="A5" s="130" t="s">
        <v>179</v>
      </c>
      <c r="B5" s="138">
        <f aca="true" t="shared" si="0" ref="B5:I5">B16+B25</f>
        <v>16.1419</v>
      </c>
      <c r="C5" s="138">
        <f t="shared" si="0"/>
        <v>22.3577</v>
      </c>
      <c r="D5" s="138">
        <f t="shared" si="0"/>
        <v>31.674999999999997</v>
      </c>
      <c r="E5" s="138">
        <f t="shared" si="0"/>
        <v>42.999961</v>
      </c>
      <c r="F5" s="138">
        <f t="shared" si="0"/>
        <v>55.881602</v>
      </c>
      <c r="G5" s="138">
        <f t="shared" si="0"/>
        <v>75.42386</v>
      </c>
      <c r="H5" s="138">
        <f t="shared" si="0"/>
        <v>100.83149999999999</v>
      </c>
      <c r="I5" s="138">
        <f t="shared" si="0"/>
        <v>127.067699</v>
      </c>
      <c r="J5" s="138">
        <f>J16+J25</f>
        <v>155.03330799999998</v>
      </c>
    </row>
    <row r="6" spans="1:10" ht="15.75" customHeight="1">
      <c r="A6" s="132"/>
      <c r="B6" s="131"/>
      <c r="C6" s="131"/>
      <c r="D6" s="131"/>
      <c r="E6" s="131"/>
      <c r="F6" s="131"/>
      <c r="G6" s="131"/>
      <c r="H6" s="131"/>
      <c r="I6" s="125"/>
      <c r="J6" s="125"/>
    </row>
    <row r="7" spans="1:10" ht="15.75" customHeight="1">
      <c r="A7" s="110" t="s">
        <v>168</v>
      </c>
      <c r="B7" s="112" t="s">
        <v>1</v>
      </c>
      <c r="C7" s="112" t="s">
        <v>1</v>
      </c>
      <c r="D7" s="112" t="s">
        <v>1</v>
      </c>
      <c r="E7" s="112" t="s">
        <v>1</v>
      </c>
      <c r="F7" s="131">
        <f>F18+F27</f>
        <v>42.858902</v>
      </c>
      <c r="G7" s="131">
        <f>G18+G27</f>
        <v>59.995599999999996</v>
      </c>
      <c r="H7" s="131">
        <f>H18+H27</f>
        <v>82.77199999999999</v>
      </c>
      <c r="I7" s="131">
        <f>I18+I27</f>
        <v>107.2002</v>
      </c>
      <c r="J7" s="131">
        <f>J18+J27</f>
        <v>133.138745</v>
      </c>
    </row>
    <row r="8" spans="1:10" ht="15.75" customHeight="1">
      <c r="A8" s="133"/>
      <c r="B8" s="131"/>
      <c r="C8" s="131"/>
      <c r="D8" s="131"/>
      <c r="E8" s="131"/>
      <c r="F8" s="131"/>
      <c r="G8" s="131"/>
      <c r="H8" s="131"/>
      <c r="I8" s="131"/>
      <c r="J8" s="131"/>
    </row>
    <row r="9" spans="1:10" ht="15.75" customHeight="1">
      <c r="A9" s="110" t="s">
        <v>248</v>
      </c>
      <c r="B9" s="112" t="s">
        <v>1</v>
      </c>
      <c r="C9" s="112" t="s">
        <v>1</v>
      </c>
      <c r="D9" s="112" t="s">
        <v>1</v>
      </c>
      <c r="E9" s="112" t="s">
        <v>1</v>
      </c>
      <c r="F9" s="131">
        <f>F20+F29</f>
        <v>3.0115000000000003</v>
      </c>
      <c r="G9" s="131">
        <f>G20+G29</f>
        <v>3.6715999999999998</v>
      </c>
      <c r="H9" s="131">
        <f>H20+H29</f>
        <v>4.970199999999999</v>
      </c>
      <c r="I9" s="131">
        <f>I20+I29</f>
        <v>6.4965</v>
      </c>
      <c r="J9" s="131">
        <f>J20+J29</f>
        <v>7.8563</v>
      </c>
    </row>
    <row r="10" spans="1:10" ht="15.75" customHeight="1">
      <c r="A10" s="133"/>
      <c r="B10" s="131"/>
      <c r="C10" s="131"/>
      <c r="D10" s="131"/>
      <c r="E10" s="131"/>
      <c r="F10" s="131"/>
      <c r="G10" s="131"/>
      <c r="H10" s="131"/>
      <c r="I10" s="131"/>
      <c r="J10" s="131"/>
    </row>
    <row r="11" spans="1:10" ht="15.75" customHeight="1">
      <c r="A11" s="110" t="s">
        <v>180</v>
      </c>
      <c r="B11" s="112" t="s">
        <v>1</v>
      </c>
      <c r="C11" s="112" t="s">
        <v>1</v>
      </c>
      <c r="D11" s="112" t="s">
        <v>1</v>
      </c>
      <c r="E11" s="112" t="s">
        <v>1</v>
      </c>
      <c r="F11" s="131">
        <f>F22+F31</f>
        <v>0.414</v>
      </c>
      <c r="G11" s="131">
        <f>G22+G31</f>
        <v>0.4883</v>
      </c>
      <c r="H11" s="131">
        <f>H22+H31</f>
        <v>0.8286</v>
      </c>
      <c r="I11" s="131">
        <f>I22+I31</f>
        <v>0.8167000000000001</v>
      </c>
      <c r="J11" s="131">
        <f>J22+J31</f>
        <v>0.9448</v>
      </c>
    </row>
    <row r="12" spans="1:10" ht="15.75" customHeight="1">
      <c r="A12" s="133"/>
      <c r="B12" s="131"/>
      <c r="C12" s="131"/>
      <c r="D12" s="131"/>
      <c r="E12" s="131"/>
      <c r="F12" s="131"/>
      <c r="G12" s="131"/>
      <c r="H12" s="131"/>
      <c r="I12" s="131"/>
      <c r="J12" s="131"/>
    </row>
    <row r="13" spans="1:10" ht="15.75" customHeight="1">
      <c r="A13" s="110" t="s">
        <v>181</v>
      </c>
      <c r="B13" s="131">
        <f aca="true" t="shared" si="1" ref="B13:H13">B33</f>
        <v>5.1377</v>
      </c>
      <c r="C13" s="131">
        <f t="shared" si="1"/>
        <v>5.7533</v>
      </c>
      <c r="D13" s="131">
        <f t="shared" si="1"/>
        <v>6.7299</v>
      </c>
      <c r="E13" s="131">
        <f t="shared" si="1"/>
        <v>8.2107</v>
      </c>
      <c r="F13" s="131">
        <f t="shared" si="1"/>
        <v>9.5972</v>
      </c>
      <c r="G13" s="131">
        <f t="shared" si="1"/>
        <v>11.26836</v>
      </c>
      <c r="H13" s="131">
        <f t="shared" si="1"/>
        <v>12.2607</v>
      </c>
      <c r="I13" s="131">
        <f>I33</f>
        <v>12.554299</v>
      </c>
      <c r="J13" s="131">
        <f>J33</f>
        <v>13.093463</v>
      </c>
    </row>
    <row r="14" spans="1:10" ht="15.75" customHeight="1">
      <c r="A14" s="133"/>
      <c r="B14" s="131"/>
      <c r="C14" s="131"/>
      <c r="D14" s="131"/>
      <c r="E14" s="131"/>
      <c r="F14" s="131"/>
      <c r="G14" s="131"/>
      <c r="H14" s="131"/>
      <c r="I14" s="125"/>
      <c r="J14" s="125"/>
    </row>
    <row r="15" spans="1:10" ht="15.75" customHeight="1">
      <c r="A15" s="134"/>
      <c r="B15" s="131"/>
      <c r="C15" s="131"/>
      <c r="D15" s="131"/>
      <c r="E15" s="131"/>
      <c r="F15" s="131"/>
      <c r="G15" s="131"/>
      <c r="H15" s="131"/>
      <c r="I15" s="125"/>
      <c r="J15" s="125"/>
    </row>
    <row r="16" spans="1:10" ht="15.75" customHeight="1">
      <c r="A16" s="135" t="s">
        <v>182</v>
      </c>
      <c r="B16" s="76">
        <f>8.0845+0.318</f>
        <v>8.4025</v>
      </c>
      <c r="C16" s="86">
        <f>13.2899+0.858</f>
        <v>14.1479</v>
      </c>
      <c r="D16" s="76">
        <f>19.7668+2.069</f>
        <v>21.8358</v>
      </c>
      <c r="E16" s="76">
        <v>33.209</v>
      </c>
      <c r="F16" s="76">
        <f>SUM(F18+F20+F22)</f>
        <v>41.8452</v>
      </c>
      <c r="G16" s="76">
        <f>SUM(G18+G20+G22)</f>
        <v>58.5561</v>
      </c>
      <c r="H16" s="76">
        <f>H18+H20+H22</f>
        <v>80.97399999999999</v>
      </c>
      <c r="I16" s="76">
        <f>I18+I20+I22</f>
        <v>105.5248</v>
      </c>
      <c r="J16" s="76">
        <f>J18+J20+J22</f>
        <v>129.87959999999998</v>
      </c>
    </row>
    <row r="17" spans="1:10" ht="15.75" customHeight="1">
      <c r="A17" s="101"/>
      <c r="B17" s="75"/>
      <c r="C17" s="75"/>
      <c r="D17" s="75"/>
      <c r="E17" s="75"/>
      <c r="F17" s="75"/>
      <c r="G17" s="75"/>
      <c r="H17" s="75"/>
      <c r="I17" s="125"/>
      <c r="J17" s="125"/>
    </row>
    <row r="18" spans="1:10" ht="15.75" customHeight="1">
      <c r="A18" s="110" t="s">
        <v>168</v>
      </c>
      <c r="B18" s="84" t="s">
        <v>1</v>
      </c>
      <c r="C18" s="84" t="s">
        <v>1</v>
      </c>
      <c r="D18" s="84" t="s">
        <v>1</v>
      </c>
      <c r="E18" s="84" t="s">
        <v>1</v>
      </c>
      <c r="F18" s="75">
        <v>38.5271</v>
      </c>
      <c r="G18" s="75">
        <v>54.6297</v>
      </c>
      <c r="H18" s="75">
        <v>75.4425</v>
      </c>
      <c r="I18" s="75">
        <f>'[1]EFTPOS'!$AK$19/1000</f>
        <v>98.5583</v>
      </c>
      <c r="J18" s="75">
        <f>'[1]EFTPOS'!$AL$19/1000</f>
        <v>121.4608</v>
      </c>
    </row>
    <row r="19" spans="1:10" ht="15.75" customHeight="1">
      <c r="A19" s="133"/>
      <c r="B19" s="84"/>
      <c r="C19" s="75"/>
      <c r="D19" s="75"/>
      <c r="E19" s="75"/>
      <c r="F19" s="75"/>
      <c r="G19" s="75"/>
      <c r="H19" s="75"/>
      <c r="I19" s="75"/>
      <c r="J19" s="75"/>
    </row>
    <row r="20" spans="1:10" ht="15.75" customHeight="1">
      <c r="A20" s="110" t="s">
        <v>248</v>
      </c>
      <c r="B20" s="84" t="s">
        <v>1</v>
      </c>
      <c r="C20" s="84" t="s">
        <v>1</v>
      </c>
      <c r="D20" s="84" t="s">
        <v>1</v>
      </c>
      <c r="E20" s="84" t="s">
        <v>1</v>
      </c>
      <c r="F20" s="75">
        <v>2.9041</v>
      </c>
      <c r="G20" s="75">
        <v>3.4381</v>
      </c>
      <c r="H20" s="75">
        <v>4.7029</v>
      </c>
      <c r="I20" s="75">
        <f>'[1]EFTPOS'!$AK$20/1000</f>
        <v>6.1498</v>
      </c>
      <c r="J20" s="75">
        <f>'[1]EFTPOS'!$AL$20/1000</f>
        <v>7.474</v>
      </c>
    </row>
    <row r="21" spans="1:10" ht="15.75" customHeight="1">
      <c r="A21" s="133"/>
      <c r="B21" s="84"/>
      <c r="C21" s="75"/>
      <c r="D21" s="75"/>
      <c r="E21" s="75"/>
      <c r="F21" s="75"/>
      <c r="G21" s="75"/>
      <c r="H21" s="75"/>
      <c r="I21" s="75"/>
      <c r="J21" s="75"/>
    </row>
    <row r="22" spans="1:10" ht="15.75" customHeight="1">
      <c r="A22" s="110" t="s">
        <v>180</v>
      </c>
      <c r="B22" s="84" t="s">
        <v>1</v>
      </c>
      <c r="C22" s="84" t="s">
        <v>1</v>
      </c>
      <c r="D22" s="84" t="s">
        <v>1</v>
      </c>
      <c r="E22" s="84" t="s">
        <v>1</v>
      </c>
      <c r="F22" s="75">
        <v>0.414</v>
      </c>
      <c r="G22" s="75">
        <v>0.4883</v>
      </c>
      <c r="H22" s="75">
        <v>0.8286</v>
      </c>
      <c r="I22" s="75">
        <f>'[1]EFTPOS'!$AK$21/1000</f>
        <v>0.8167000000000001</v>
      </c>
      <c r="J22" s="75">
        <f>'[1]EFTPOS'!$AL$21/1000</f>
        <v>0.9448</v>
      </c>
    </row>
    <row r="23" spans="1:10" ht="15.75" customHeight="1">
      <c r="A23" s="133"/>
      <c r="B23" s="75"/>
      <c r="C23" s="75"/>
      <c r="D23" s="75"/>
      <c r="E23" s="75"/>
      <c r="F23" s="75"/>
      <c r="G23" s="75"/>
      <c r="H23" s="75"/>
      <c r="I23" s="94"/>
      <c r="J23" s="94"/>
    </row>
    <row r="24" spans="1:10" ht="15.75" customHeight="1">
      <c r="A24" s="134"/>
      <c r="B24" s="75"/>
      <c r="C24" s="75"/>
      <c r="D24" s="75"/>
      <c r="E24" s="75"/>
      <c r="F24" s="75"/>
      <c r="G24" s="75"/>
      <c r="H24" s="75"/>
      <c r="I24" s="94"/>
      <c r="J24" s="94"/>
    </row>
    <row r="25" spans="1:10" ht="15.75" customHeight="1">
      <c r="A25" s="130" t="s">
        <v>183</v>
      </c>
      <c r="B25" s="76">
        <f>SUM(B27:B33)</f>
        <v>7.7394</v>
      </c>
      <c r="C25" s="76">
        <f>SUM(C27:C33)</f>
        <v>8.209800000000001</v>
      </c>
      <c r="D25" s="76">
        <f>SUM(D27:D33)</f>
        <v>9.8392</v>
      </c>
      <c r="E25" s="76">
        <f>SUM(E27:E33)</f>
        <v>9.790961</v>
      </c>
      <c r="F25" s="76">
        <f>SUM(F27:F33)</f>
        <v>14.036402</v>
      </c>
      <c r="G25" s="76">
        <f>G27+G29+G33</f>
        <v>16.86776</v>
      </c>
      <c r="H25" s="76">
        <f>H27+H29+H33</f>
        <v>19.8575</v>
      </c>
      <c r="I25" s="76">
        <f>I27+I29+I33</f>
        <v>21.542899</v>
      </c>
      <c r="J25" s="76">
        <f>J27+J29+J33</f>
        <v>25.153708</v>
      </c>
    </row>
    <row r="26" spans="1:10" ht="15.75" customHeight="1">
      <c r="A26" s="132"/>
      <c r="B26" s="75"/>
      <c r="C26" s="75"/>
      <c r="D26" s="75"/>
      <c r="E26" s="75"/>
      <c r="F26" s="75"/>
      <c r="G26" s="75"/>
      <c r="H26" s="75"/>
      <c r="I26" s="94"/>
      <c r="J26" s="94"/>
    </row>
    <row r="27" spans="1:10" ht="15.75" customHeight="1">
      <c r="A27" s="110" t="s">
        <v>168</v>
      </c>
      <c r="B27" s="75">
        <v>2.6017</v>
      </c>
      <c r="C27" s="75">
        <v>2.4565</v>
      </c>
      <c r="D27" s="75">
        <v>3.1093</v>
      </c>
      <c r="E27" s="75">
        <v>1.580261</v>
      </c>
      <c r="F27" s="75">
        <v>4.331802</v>
      </c>
      <c r="G27" s="75">
        <v>5.3659</v>
      </c>
      <c r="H27" s="75">
        <v>7.3295</v>
      </c>
      <c r="I27" s="75">
        <f>'[1]EFTPOS'!$AE$19/1000</f>
        <v>8.6419</v>
      </c>
      <c r="J27" s="75">
        <f>'[1]EFTPOS'!$AF$19/1000</f>
        <v>11.677945</v>
      </c>
    </row>
    <row r="28" spans="1:10" ht="15.75" customHeight="1">
      <c r="A28" s="133"/>
      <c r="B28" s="75"/>
      <c r="C28" s="75"/>
      <c r="D28" s="75"/>
      <c r="E28" s="75"/>
      <c r="F28" s="75"/>
      <c r="G28" s="75"/>
      <c r="H28" s="75"/>
      <c r="I28" s="75"/>
      <c r="J28" s="75"/>
    </row>
    <row r="29" spans="1:10" ht="15.75" customHeight="1">
      <c r="A29" s="110" t="s">
        <v>248</v>
      </c>
      <c r="B29" s="84" t="s">
        <v>1</v>
      </c>
      <c r="C29" s="84" t="s">
        <v>1</v>
      </c>
      <c r="D29" s="84" t="s">
        <v>1</v>
      </c>
      <c r="E29" s="84" t="s">
        <v>1</v>
      </c>
      <c r="F29" s="75">
        <v>0.1074</v>
      </c>
      <c r="G29" s="75">
        <v>0.2335</v>
      </c>
      <c r="H29" s="75">
        <v>0.2673</v>
      </c>
      <c r="I29" s="75">
        <f>'[1]EFTPOS'!$AE$20/1000</f>
        <v>0.3467</v>
      </c>
      <c r="J29" s="75">
        <f>'[1]EFTPOS'!$AF$20/1000</f>
        <v>0.38230000000000003</v>
      </c>
    </row>
    <row r="30" spans="1:10" ht="15.75" customHeight="1">
      <c r="A30" s="133"/>
      <c r="B30" s="75"/>
      <c r="C30" s="75"/>
      <c r="D30" s="75"/>
      <c r="E30" s="75"/>
      <c r="F30" s="75"/>
      <c r="G30" s="75"/>
      <c r="H30" s="75"/>
      <c r="I30" s="75"/>
      <c r="J30" s="75"/>
    </row>
    <row r="31" spans="1:10" ht="15.75" customHeight="1">
      <c r="A31" s="110" t="s">
        <v>180</v>
      </c>
      <c r="B31" s="84" t="s">
        <v>59</v>
      </c>
      <c r="C31" s="84" t="s">
        <v>59</v>
      </c>
      <c r="D31" s="84" t="s">
        <v>59</v>
      </c>
      <c r="E31" s="84" t="s">
        <v>59</v>
      </c>
      <c r="F31" s="75"/>
      <c r="G31" s="75"/>
      <c r="H31" s="75"/>
      <c r="I31" s="75"/>
      <c r="J31" s="75"/>
    </row>
    <row r="32" spans="1:10" ht="15.75" customHeight="1">
      <c r="A32" s="133"/>
      <c r="B32" s="75"/>
      <c r="C32" s="75"/>
      <c r="D32" s="75"/>
      <c r="E32" s="75"/>
      <c r="F32" s="75"/>
      <c r="G32" s="75"/>
      <c r="H32" s="75"/>
      <c r="I32" s="75"/>
      <c r="J32" s="75"/>
    </row>
    <row r="33" spans="1:10" ht="15.75" customHeight="1">
      <c r="A33" s="110" t="s">
        <v>181</v>
      </c>
      <c r="B33" s="76">
        <v>5.1377</v>
      </c>
      <c r="C33" s="76">
        <v>5.7533</v>
      </c>
      <c r="D33" s="76">
        <v>6.7299</v>
      </c>
      <c r="E33" s="76">
        <v>8.2107</v>
      </c>
      <c r="F33" s="76">
        <v>9.5972</v>
      </c>
      <c r="G33" s="76">
        <v>11.26836</v>
      </c>
      <c r="H33" s="76">
        <v>12.2607</v>
      </c>
      <c r="I33" s="76">
        <f>'[1]EFTPOS'!$AE$22/1000</f>
        <v>12.554299</v>
      </c>
      <c r="J33" s="76">
        <f>'[1]EFTPOS'!$AF$22/1000</f>
        <v>13.093463</v>
      </c>
    </row>
    <row r="34" spans="1:10" ht="15.75" customHeight="1">
      <c r="A34" s="136"/>
      <c r="B34" s="137"/>
      <c r="C34" s="137"/>
      <c r="D34" s="137"/>
      <c r="E34" s="137"/>
      <c r="F34" s="137"/>
      <c r="G34" s="137"/>
      <c r="H34" s="137"/>
      <c r="I34" s="121"/>
      <c r="J34" s="121"/>
    </row>
    <row r="35" spans="1:9" ht="15.75" customHeight="1">
      <c r="A35" s="327" t="s">
        <v>167</v>
      </c>
      <c r="B35" s="327"/>
      <c r="C35" s="327"/>
      <c r="D35" s="327"/>
      <c r="E35" s="327"/>
      <c r="F35" s="327"/>
      <c r="G35" s="327"/>
      <c r="H35" s="327"/>
      <c r="I35" s="327"/>
    </row>
    <row r="36" spans="1:11" ht="15.75" customHeight="1">
      <c r="A36" s="324"/>
      <c r="B36" s="324"/>
      <c r="C36" s="324"/>
      <c r="D36" s="324"/>
      <c r="E36" s="324"/>
      <c r="F36" s="324"/>
      <c r="G36" s="324"/>
      <c r="H36" s="324"/>
      <c r="I36" s="324"/>
      <c r="J36" s="324"/>
      <c r="K36" s="299"/>
    </row>
    <row r="37" spans="1:11" ht="15.75" customHeight="1">
      <c r="A37" s="299"/>
      <c r="B37" s="299"/>
      <c r="C37" s="299"/>
      <c r="D37" s="299"/>
      <c r="E37" s="299"/>
      <c r="F37" s="299"/>
      <c r="G37" s="299"/>
      <c r="H37" s="299"/>
      <c r="I37" s="299"/>
      <c r="J37" s="299"/>
      <c r="K37" s="299"/>
    </row>
    <row r="38" ht="15.75" customHeight="1"/>
  </sheetData>
  <mergeCells count="2">
    <mergeCell ref="A35:I35"/>
    <mergeCell ref="A36:J36"/>
  </mergeCells>
  <printOptions/>
  <pageMargins left="0.75" right="0.75" top="1" bottom="1" header="0.5" footer="0.5"/>
  <pageSetup fitToHeight="1" fitToWidth="1" horizontalDpi="600" verticalDpi="600" orientation="portrait" paperSize="9" scale="72" r:id="rId2"/>
  <headerFooter alignWithMargins="0">
    <oddFooter xml:space="preserve">&amp;L&amp;"Times New Roman,Normal"&amp;16 48&amp;"Arial,Normal"&amp;10 &amp;"Arial Narrow,Normal"&amp;11 REPORT ON PAYMENT SYSTEMS 1999 &amp;"Arial,Normal"&amp;10 </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K41"/>
  <sheetViews>
    <sheetView workbookViewId="0" topLeftCell="A27">
      <selection activeCell="B36" sqref="B36"/>
    </sheetView>
  </sheetViews>
  <sheetFormatPr defaultColWidth="11.421875" defaultRowHeight="12.75"/>
  <cols>
    <col min="1" max="1" width="51.7109375" style="0" customWidth="1"/>
    <col min="2" max="12" width="7.7109375" style="0" customWidth="1"/>
  </cols>
  <sheetData>
    <row r="1" spans="1:9" ht="15.75" customHeight="1">
      <c r="A1" s="116" t="s">
        <v>308</v>
      </c>
      <c r="B1" s="114"/>
      <c r="C1" s="114"/>
      <c r="D1" s="114"/>
      <c r="E1" s="114"/>
      <c r="F1" s="114"/>
      <c r="G1" s="114"/>
      <c r="H1" s="114"/>
      <c r="I1" s="114"/>
    </row>
    <row r="2" spans="1:9" ht="15.75" customHeight="1">
      <c r="A2" s="118"/>
      <c r="B2" s="114"/>
      <c r="C2" s="114"/>
      <c r="D2" s="114"/>
      <c r="E2" s="114"/>
      <c r="F2" s="114"/>
      <c r="G2" s="114"/>
      <c r="H2" s="114"/>
      <c r="I2" s="114"/>
    </row>
    <row r="3" spans="1:9" ht="15.75" customHeight="1">
      <c r="A3" s="121"/>
      <c r="B3" s="121"/>
      <c r="C3" s="121"/>
      <c r="D3" s="121"/>
      <c r="E3" s="121"/>
      <c r="F3" s="121"/>
      <c r="G3" s="121"/>
      <c r="H3" s="121"/>
      <c r="I3" s="121"/>
    </row>
    <row r="4" spans="1:10" ht="15.75" customHeight="1">
      <c r="A4" s="122"/>
      <c r="B4" s="279">
        <v>1991</v>
      </c>
      <c r="C4" s="279">
        <v>1992</v>
      </c>
      <c r="D4" s="279">
        <v>1993</v>
      </c>
      <c r="E4" s="279">
        <v>1994</v>
      </c>
      <c r="F4" s="279">
        <v>1995</v>
      </c>
      <c r="G4" s="279">
        <v>1996</v>
      </c>
      <c r="H4" s="279">
        <v>1997</v>
      </c>
      <c r="I4" s="279">
        <v>1998</v>
      </c>
      <c r="J4" s="279">
        <v>1999</v>
      </c>
    </row>
    <row r="5" spans="1:10" ht="15.75" customHeight="1">
      <c r="A5" s="135" t="s">
        <v>186</v>
      </c>
      <c r="B5" s="280">
        <f aca="true" t="shared" si="0" ref="B5:I5">B20+B29</f>
        <v>66.1</v>
      </c>
      <c r="C5" s="280">
        <f t="shared" si="0"/>
        <v>70.1</v>
      </c>
      <c r="D5" s="280">
        <f t="shared" si="0"/>
        <v>74.6</v>
      </c>
      <c r="E5" s="280">
        <f t="shared" si="0"/>
        <v>80.30000000000001</v>
      </c>
      <c r="F5" s="280">
        <f t="shared" si="0"/>
        <v>87.40899999999999</v>
      </c>
      <c r="G5" s="280">
        <f t="shared" si="0"/>
        <v>97.6</v>
      </c>
      <c r="H5" s="280">
        <f t="shared" si="0"/>
        <v>103.9</v>
      </c>
      <c r="I5" s="280">
        <f t="shared" si="0"/>
        <v>107.06395599999999</v>
      </c>
      <c r="J5" s="280">
        <f>J20+J29</f>
        <v>107.289581</v>
      </c>
    </row>
    <row r="6" spans="1:10" ht="15.75" customHeight="1">
      <c r="A6" s="101"/>
      <c r="B6" s="281"/>
      <c r="C6" s="281"/>
      <c r="D6" s="281"/>
      <c r="E6" s="281"/>
      <c r="F6" s="281"/>
      <c r="G6" s="281"/>
      <c r="H6" s="282"/>
      <c r="I6" s="283"/>
      <c r="J6" s="283"/>
    </row>
    <row r="7" spans="1:10" ht="15.75" customHeight="1">
      <c r="A7" s="101"/>
      <c r="B7" s="281"/>
      <c r="C7" s="281"/>
      <c r="D7" s="281"/>
      <c r="E7" s="281"/>
      <c r="F7" s="281"/>
      <c r="G7" s="281"/>
      <c r="H7" s="282"/>
      <c r="I7" s="283"/>
      <c r="J7" s="283"/>
    </row>
    <row r="8" spans="1:10" ht="15.75" customHeight="1">
      <c r="A8" s="110" t="s">
        <v>187</v>
      </c>
      <c r="B8" s="284" t="s">
        <v>1</v>
      </c>
      <c r="C8" s="284" t="s">
        <v>1</v>
      </c>
      <c r="D8" s="284" t="s">
        <v>1</v>
      </c>
      <c r="E8" s="284" t="s">
        <v>1</v>
      </c>
      <c r="F8" s="281">
        <f>F22+F31</f>
        <v>85.92102</v>
      </c>
      <c r="G8" s="281">
        <f>G22+G31</f>
        <v>95.2</v>
      </c>
      <c r="H8" s="281">
        <f>H22+H31</f>
        <v>100.9</v>
      </c>
      <c r="I8" s="282">
        <f>'[1]Minib'!$AC$9</f>
        <v>103.12871957678293</v>
      </c>
      <c r="J8" s="282">
        <f>'[1]Minib'!$AD$9</f>
        <v>102.33100737818881</v>
      </c>
    </row>
    <row r="9" spans="1:10" ht="15.75" customHeight="1">
      <c r="A9" s="133"/>
      <c r="B9" s="285"/>
      <c r="C9" s="285"/>
      <c r="D9" s="285"/>
      <c r="E9" s="285"/>
      <c r="F9" s="274"/>
      <c r="G9" s="274"/>
      <c r="H9" s="274"/>
      <c r="I9" s="274"/>
      <c r="J9" s="274"/>
    </row>
    <row r="10" spans="1:10" ht="15.75" customHeight="1">
      <c r="A10" s="110" t="s">
        <v>248</v>
      </c>
      <c r="B10" s="284" t="s">
        <v>1</v>
      </c>
      <c r="C10" s="284" t="s">
        <v>1</v>
      </c>
      <c r="D10" s="284" t="s">
        <v>1</v>
      </c>
      <c r="E10" s="284" t="s">
        <v>1</v>
      </c>
      <c r="F10" s="281">
        <f>F24+F33</f>
        <v>1.15598</v>
      </c>
      <c r="G10" s="281">
        <f>G24+G33</f>
        <v>1.9</v>
      </c>
      <c r="H10" s="281">
        <f>H24+H33</f>
        <v>2.4000000000000004</v>
      </c>
      <c r="I10" s="281">
        <f>I24+I33</f>
        <v>3.200385980739198</v>
      </c>
      <c r="J10" s="281">
        <f>J24+J33</f>
        <v>4.201620283628618</v>
      </c>
    </row>
    <row r="11" spans="1:10" ht="15.75" customHeight="1">
      <c r="A11" s="133"/>
      <c r="B11" s="285"/>
      <c r="C11" s="285"/>
      <c r="D11" s="285"/>
      <c r="E11" s="285"/>
      <c r="F11" s="274"/>
      <c r="G11" s="274"/>
      <c r="H11" s="274"/>
      <c r="I11" s="274"/>
      <c r="J11" s="274"/>
    </row>
    <row r="12" spans="1:10" ht="15.75" customHeight="1">
      <c r="A12" s="110" t="s">
        <v>180</v>
      </c>
      <c r="B12" s="284" t="s">
        <v>1</v>
      </c>
      <c r="C12" s="284" t="s">
        <v>1</v>
      </c>
      <c r="D12" s="284" t="s">
        <v>1</v>
      </c>
      <c r="E12" s="284" t="s">
        <v>1</v>
      </c>
      <c r="F12" s="281">
        <f>+F26</f>
        <v>0.332</v>
      </c>
      <c r="G12" s="281">
        <f>+G26</f>
        <v>0.5</v>
      </c>
      <c r="H12" s="281">
        <f>+H26</f>
        <v>0.6</v>
      </c>
      <c r="I12" s="281">
        <f>+I26</f>
        <v>0.7348504424778761</v>
      </c>
      <c r="J12" s="281">
        <f>+J26</f>
        <v>0.7569533381825739</v>
      </c>
    </row>
    <row r="13" spans="1:10" ht="15.75" customHeight="1">
      <c r="A13" s="133"/>
      <c r="B13" s="274"/>
      <c r="C13" s="274"/>
      <c r="D13" s="274"/>
      <c r="E13" s="274"/>
      <c r="F13" s="274"/>
      <c r="G13" s="274"/>
      <c r="H13" s="274"/>
      <c r="I13" s="283"/>
      <c r="J13" s="283"/>
    </row>
    <row r="14" spans="1:10" ht="15.75" customHeight="1">
      <c r="A14" s="99"/>
      <c r="B14" s="274"/>
      <c r="C14" s="274"/>
      <c r="D14" s="274"/>
      <c r="E14" s="274"/>
      <c r="F14" s="274"/>
      <c r="G14" s="274"/>
      <c r="H14" s="274"/>
      <c r="I14" s="283"/>
      <c r="J14" s="283"/>
    </row>
    <row r="15" spans="1:10" ht="15.75" customHeight="1">
      <c r="A15" s="98" t="s">
        <v>188</v>
      </c>
      <c r="B15" s="286" t="s">
        <v>1</v>
      </c>
      <c r="C15" s="286" t="s">
        <v>1</v>
      </c>
      <c r="D15" s="286" t="s">
        <v>1</v>
      </c>
      <c r="E15" s="286" t="s">
        <v>1</v>
      </c>
      <c r="F15" s="286" t="s">
        <v>1</v>
      </c>
      <c r="G15" s="286" t="s">
        <v>1</v>
      </c>
      <c r="H15" s="282">
        <v>50.4</v>
      </c>
      <c r="I15" s="287">
        <f>'[1]Minib'!$AC$15</f>
        <v>50.995682716586806</v>
      </c>
      <c r="J15" s="287">
        <f>'[1]Minib'!$AD$15</f>
        <v>50.99016033445354</v>
      </c>
    </row>
    <row r="16" spans="1:10" ht="15.75" customHeight="1">
      <c r="A16" s="99"/>
      <c r="B16" s="286"/>
      <c r="C16" s="282"/>
      <c r="D16" s="282"/>
      <c r="E16" s="282"/>
      <c r="F16" s="282"/>
      <c r="G16" s="282"/>
      <c r="H16" s="274"/>
      <c r="I16" s="283"/>
      <c r="J16" s="283"/>
    </row>
    <row r="17" spans="1:10" ht="15.75" customHeight="1">
      <c r="A17" s="98" t="s">
        <v>189</v>
      </c>
      <c r="B17" s="286" t="s">
        <v>1</v>
      </c>
      <c r="C17" s="286" t="s">
        <v>1</v>
      </c>
      <c r="D17" s="286" t="s">
        <v>1</v>
      </c>
      <c r="E17" s="286" t="s">
        <v>1</v>
      </c>
      <c r="F17" s="286" t="s">
        <v>1</v>
      </c>
      <c r="G17" s="286" t="s">
        <v>1</v>
      </c>
      <c r="H17" s="282">
        <v>50.5</v>
      </c>
      <c r="I17" s="287">
        <f>'[1]Minib'!$AC$16</f>
        <v>52.11080456041404</v>
      </c>
      <c r="J17" s="287">
        <f>'[1]Minib'!$AD$16</f>
        <v>51.340847043735266</v>
      </c>
    </row>
    <row r="18" spans="1:10" ht="15.75" customHeight="1">
      <c r="A18" s="99"/>
      <c r="B18" s="282"/>
      <c r="C18" s="282"/>
      <c r="D18" s="282"/>
      <c r="E18" s="282"/>
      <c r="F18" s="282"/>
      <c r="G18" s="282"/>
      <c r="H18" s="274"/>
      <c r="I18" s="288"/>
      <c r="J18" s="288"/>
    </row>
    <row r="19" spans="1:10" ht="15.75" customHeight="1">
      <c r="A19" s="99"/>
      <c r="B19" s="282"/>
      <c r="C19" s="282"/>
      <c r="D19" s="282"/>
      <c r="E19" s="282"/>
      <c r="F19" s="282"/>
      <c r="G19" s="282"/>
      <c r="H19" s="274"/>
      <c r="I19" s="288"/>
      <c r="J19" s="288"/>
    </row>
    <row r="20" spans="1:10" ht="15.75" customHeight="1">
      <c r="A20" s="135" t="s">
        <v>190</v>
      </c>
      <c r="B20" s="280">
        <v>27.1</v>
      </c>
      <c r="C20" s="280">
        <v>28.8</v>
      </c>
      <c r="D20" s="280">
        <v>30.7</v>
      </c>
      <c r="E20" s="280">
        <v>33.1</v>
      </c>
      <c r="F20" s="280">
        <f>SUM(F22:F26)</f>
        <v>36.579</v>
      </c>
      <c r="G20" s="280">
        <f>SUM(G22:G26)</f>
        <v>41.5</v>
      </c>
      <c r="H20" s="289">
        <f>SUM(H22:H26)</f>
        <v>44.1</v>
      </c>
      <c r="I20" s="289">
        <f>SUM(I22:I26)</f>
        <v>46.285848</v>
      </c>
      <c r="J20" s="289">
        <f>SUM(J22:J26)</f>
        <v>45.676718</v>
      </c>
    </row>
    <row r="21" spans="1:10" ht="15.75" customHeight="1">
      <c r="A21" s="101"/>
      <c r="B21" s="281"/>
      <c r="C21" s="281"/>
      <c r="D21" s="281"/>
      <c r="E21" s="281"/>
      <c r="F21" s="281"/>
      <c r="G21" s="281"/>
      <c r="H21" s="282"/>
      <c r="I21" s="282"/>
      <c r="J21" s="282"/>
    </row>
    <row r="22" spans="1:10" ht="15.75" customHeight="1">
      <c r="A22" s="110" t="s">
        <v>187</v>
      </c>
      <c r="B22" s="286" t="s">
        <v>1</v>
      </c>
      <c r="C22" s="286" t="s">
        <v>1</v>
      </c>
      <c r="D22" s="286" t="s">
        <v>1</v>
      </c>
      <c r="E22" s="286" t="s">
        <v>1</v>
      </c>
      <c r="F22" s="281">
        <v>35.36602</v>
      </c>
      <c r="G22" s="281">
        <v>39.7</v>
      </c>
      <c r="H22" s="282">
        <v>41.9</v>
      </c>
      <c r="I22" s="282">
        <f>'[1]Minib'!$X$9</f>
        <v>43.575791576782926</v>
      </c>
      <c r="J22" s="282">
        <f>'[1]Minib'!$Y$9</f>
        <v>42.54502337818881</v>
      </c>
    </row>
    <row r="23" spans="1:10" ht="15.75" customHeight="1">
      <c r="A23" s="133"/>
      <c r="B23" s="286"/>
      <c r="C23" s="286"/>
      <c r="D23" s="286"/>
      <c r="E23" s="286"/>
      <c r="F23" s="281"/>
      <c r="G23" s="281"/>
      <c r="H23" s="282"/>
      <c r="I23" s="282"/>
      <c r="J23" s="282"/>
    </row>
    <row r="24" spans="1:10" ht="15.75" customHeight="1">
      <c r="A24" s="110" t="s">
        <v>248</v>
      </c>
      <c r="B24" s="286" t="s">
        <v>1</v>
      </c>
      <c r="C24" s="286" t="s">
        <v>1</v>
      </c>
      <c r="D24" s="286" t="s">
        <v>1</v>
      </c>
      <c r="E24" s="286" t="s">
        <v>1</v>
      </c>
      <c r="F24" s="281">
        <v>0.88098</v>
      </c>
      <c r="G24" s="281">
        <v>1.3</v>
      </c>
      <c r="H24" s="282">
        <v>1.6</v>
      </c>
      <c r="I24" s="282">
        <f>'[1]Minib'!$X$10</f>
        <v>1.9752059807391982</v>
      </c>
      <c r="J24" s="282">
        <f>'[1]Minib'!$Y$10</f>
        <v>2.3747412836286177</v>
      </c>
    </row>
    <row r="25" spans="1:10" ht="15.75" customHeight="1">
      <c r="A25" s="133"/>
      <c r="B25" s="286"/>
      <c r="C25" s="286"/>
      <c r="D25" s="286"/>
      <c r="E25" s="286"/>
      <c r="F25" s="281"/>
      <c r="G25" s="281"/>
      <c r="H25" s="282"/>
      <c r="I25" s="282"/>
      <c r="J25" s="282"/>
    </row>
    <row r="26" spans="1:10" ht="15.75" customHeight="1">
      <c r="A26" s="110" t="s">
        <v>180</v>
      </c>
      <c r="B26" s="286" t="s">
        <v>1</v>
      </c>
      <c r="C26" s="286" t="s">
        <v>1</v>
      </c>
      <c r="D26" s="286" t="s">
        <v>1</v>
      </c>
      <c r="E26" s="286" t="s">
        <v>1</v>
      </c>
      <c r="F26" s="281">
        <v>0.332</v>
      </c>
      <c r="G26" s="281">
        <v>0.5</v>
      </c>
      <c r="H26" s="282">
        <v>0.6</v>
      </c>
      <c r="I26" s="282">
        <f>'[1]Minib'!$X$11</f>
        <v>0.7348504424778761</v>
      </c>
      <c r="J26" s="282">
        <f>'[1]Minib'!$Y$11</f>
        <v>0.7569533381825739</v>
      </c>
    </row>
    <row r="27" spans="1:10" ht="15.75" customHeight="1">
      <c r="A27" s="133"/>
      <c r="B27" s="281"/>
      <c r="C27" s="281"/>
      <c r="D27" s="281"/>
      <c r="E27" s="281"/>
      <c r="F27" s="281"/>
      <c r="G27" s="281"/>
      <c r="H27" s="282"/>
      <c r="I27" s="282"/>
      <c r="J27" s="282"/>
    </row>
    <row r="28" spans="1:10" ht="15.75" customHeight="1">
      <c r="A28" s="98"/>
      <c r="B28" s="281"/>
      <c r="C28" s="281"/>
      <c r="D28" s="281"/>
      <c r="E28" s="281"/>
      <c r="F28" s="281"/>
      <c r="G28" s="281"/>
      <c r="H28" s="282"/>
      <c r="I28" s="282"/>
      <c r="J28" s="282"/>
    </row>
    <row r="29" spans="1:10" ht="15.75" customHeight="1">
      <c r="A29" s="135" t="s">
        <v>238</v>
      </c>
      <c r="B29" s="280">
        <v>39</v>
      </c>
      <c r="C29" s="280">
        <v>41.3</v>
      </c>
      <c r="D29" s="280">
        <v>43.9</v>
      </c>
      <c r="E29" s="280">
        <v>47.2</v>
      </c>
      <c r="F29" s="280">
        <f>+F31+F33</f>
        <v>50.83</v>
      </c>
      <c r="G29" s="280">
        <f>+G31+G33</f>
        <v>56.1</v>
      </c>
      <c r="H29" s="280">
        <f>+H31+H33</f>
        <v>59.8</v>
      </c>
      <c r="I29" s="289">
        <f>'[1]Minib'!$F$8</f>
        <v>60.778107999999996</v>
      </c>
      <c r="J29" s="289">
        <f>'[1]Minib'!$G$8</f>
        <v>61.612863</v>
      </c>
    </row>
    <row r="30" spans="1:10" ht="15.75" customHeight="1">
      <c r="A30" s="101"/>
      <c r="B30" s="281"/>
      <c r="C30" s="281"/>
      <c r="D30" s="281"/>
      <c r="E30" s="281"/>
      <c r="F30" s="281"/>
      <c r="G30" s="281"/>
      <c r="H30" s="282"/>
      <c r="I30" s="274"/>
      <c r="J30" s="274"/>
    </row>
    <row r="31" spans="1:10" ht="15.75" customHeight="1">
      <c r="A31" s="110" t="s">
        <v>187</v>
      </c>
      <c r="B31" s="286" t="s">
        <v>1</v>
      </c>
      <c r="C31" s="286" t="s">
        <v>1</v>
      </c>
      <c r="D31" s="286" t="s">
        <v>1</v>
      </c>
      <c r="E31" s="286" t="s">
        <v>1</v>
      </c>
      <c r="F31" s="281">
        <v>50.555</v>
      </c>
      <c r="G31" s="281">
        <v>55.5</v>
      </c>
      <c r="H31" s="282">
        <v>59</v>
      </c>
      <c r="I31" s="287">
        <f>'[1]Minib'!$F$9</f>
        <v>59.552927999999994</v>
      </c>
      <c r="J31" s="287">
        <f>'[1]Minib'!$G$9</f>
        <v>59.785984</v>
      </c>
    </row>
    <row r="32" spans="1:10" ht="15.75" customHeight="1">
      <c r="A32" s="133"/>
      <c r="B32" s="286"/>
      <c r="C32" s="286"/>
      <c r="D32" s="286"/>
      <c r="E32" s="286"/>
      <c r="F32" s="281"/>
      <c r="G32" s="281"/>
      <c r="H32" s="282"/>
      <c r="I32" s="274"/>
      <c r="J32" s="274"/>
    </row>
    <row r="33" spans="1:10" ht="15.75" customHeight="1">
      <c r="A33" s="110" t="s">
        <v>248</v>
      </c>
      <c r="B33" s="286" t="s">
        <v>1</v>
      </c>
      <c r="C33" s="286" t="s">
        <v>1</v>
      </c>
      <c r="D33" s="286" t="s">
        <v>1</v>
      </c>
      <c r="E33" s="286" t="s">
        <v>1</v>
      </c>
      <c r="F33" s="281">
        <v>0.275</v>
      </c>
      <c r="G33" s="281">
        <v>0.6</v>
      </c>
      <c r="H33" s="282">
        <v>0.8</v>
      </c>
      <c r="I33" s="287">
        <f>'[1]Minib'!$F$10</f>
        <v>1.22518</v>
      </c>
      <c r="J33" s="287">
        <f>'[1]Minib'!$G$10</f>
        <v>1.8268790000000001</v>
      </c>
    </row>
    <row r="34" spans="1:10" ht="15.75" customHeight="1">
      <c r="A34" s="133"/>
      <c r="B34" s="281"/>
      <c r="C34" s="281"/>
      <c r="D34" s="281"/>
      <c r="E34" s="281"/>
      <c r="F34" s="281"/>
      <c r="G34" s="281"/>
      <c r="H34" s="282"/>
      <c r="I34" s="274"/>
      <c r="J34" s="274"/>
    </row>
    <row r="35" spans="1:10" ht="15.75" customHeight="1">
      <c r="A35" s="110" t="s">
        <v>180</v>
      </c>
      <c r="B35" s="284" t="s">
        <v>59</v>
      </c>
      <c r="C35" s="284" t="s">
        <v>59</v>
      </c>
      <c r="D35" s="284" t="s">
        <v>59</v>
      </c>
      <c r="E35" s="284" t="s">
        <v>59</v>
      </c>
      <c r="F35" s="284" t="s">
        <v>59</v>
      </c>
      <c r="G35" s="284" t="s">
        <v>59</v>
      </c>
      <c r="H35" s="284" t="s">
        <v>59</v>
      </c>
      <c r="I35" s="290" t="s">
        <v>59</v>
      </c>
      <c r="J35" s="290" t="s">
        <v>59</v>
      </c>
    </row>
    <row r="36" spans="1:10" ht="15.75" customHeight="1">
      <c r="A36" s="136"/>
      <c r="B36" s="291"/>
      <c r="C36" s="291"/>
      <c r="D36" s="291"/>
      <c r="E36" s="291"/>
      <c r="F36" s="291"/>
      <c r="G36" s="291"/>
      <c r="H36" s="292"/>
      <c r="I36" s="293"/>
      <c r="J36" s="293"/>
    </row>
    <row r="37" spans="1:9" ht="15.75" customHeight="1">
      <c r="A37" s="218" t="s">
        <v>140</v>
      </c>
      <c r="B37" s="131"/>
      <c r="C37" s="131"/>
      <c r="D37" s="131"/>
      <c r="E37" s="131"/>
      <c r="F37" s="131"/>
      <c r="G37" s="131"/>
      <c r="H37" s="131"/>
      <c r="I37" s="94"/>
    </row>
    <row r="38" spans="1:11" ht="15.75" customHeight="1">
      <c r="A38" s="324"/>
      <c r="B38" s="324"/>
      <c r="C38" s="324"/>
      <c r="D38" s="324"/>
      <c r="E38" s="324"/>
      <c r="F38" s="324"/>
      <c r="G38" s="324"/>
      <c r="H38" s="324"/>
      <c r="I38" s="324"/>
      <c r="J38" s="324"/>
      <c r="K38" s="299"/>
    </row>
    <row r="39" spans="1:9" ht="15.75" customHeight="1">
      <c r="A39" s="324"/>
      <c r="B39" s="324"/>
      <c r="C39" s="324"/>
      <c r="D39" s="324"/>
      <c r="E39" s="324"/>
      <c r="F39" s="324"/>
      <c r="G39" s="324"/>
      <c r="H39" s="324"/>
      <c r="I39" s="198"/>
    </row>
    <row r="40" spans="1:9" ht="15.75" customHeight="1">
      <c r="A40" s="16"/>
      <c r="B40" s="16"/>
      <c r="C40" s="16"/>
      <c r="D40" s="16"/>
      <c r="E40" s="16"/>
      <c r="F40" s="16"/>
      <c r="G40" s="16"/>
      <c r="H40" s="16"/>
      <c r="I40" s="16"/>
    </row>
    <row r="41" spans="1:9" ht="15">
      <c r="A41" s="16"/>
      <c r="B41" s="16"/>
      <c r="C41" s="16"/>
      <c r="D41" s="16"/>
      <c r="E41" s="16"/>
      <c r="F41" s="16"/>
      <c r="G41" s="16"/>
      <c r="H41" s="16"/>
      <c r="I41" s="16"/>
    </row>
  </sheetData>
  <mergeCells count="2">
    <mergeCell ref="A39:H39"/>
    <mergeCell ref="A38:J38"/>
  </mergeCells>
  <printOptions/>
  <pageMargins left="0.75" right="0.75" top="1" bottom="1" header="0.5" footer="0.5"/>
  <pageSetup fitToHeight="1" fitToWidth="1" horizontalDpi="600" verticalDpi="600" orientation="portrait" paperSize="9" scale="71" r:id="rId2"/>
  <headerFooter alignWithMargins="0">
    <oddFooter xml:space="preserve">&amp;R&amp;"Arial Narrow,Normal"&amp;11REPORT ON PAYMENT SYSTEMS 1999 &amp;"Arial,Normal"&amp;12 &amp;"Times New Roman,Normal"&amp;16 49&amp;"Arial,Normal"&amp;10 </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K39"/>
  <sheetViews>
    <sheetView workbookViewId="0" topLeftCell="A24">
      <selection activeCell="B36" sqref="B36"/>
    </sheetView>
  </sheetViews>
  <sheetFormatPr defaultColWidth="11.421875" defaultRowHeight="12.75"/>
  <cols>
    <col min="1" max="1" width="48.7109375" style="0" customWidth="1"/>
    <col min="2" max="12" width="7.7109375" style="0" customWidth="1"/>
  </cols>
  <sheetData>
    <row r="1" spans="1:9" ht="15.75" customHeight="1">
      <c r="A1" s="116" t="s">
        <v>309</v>
      </c>
      <c r="B1" s="114"/>
      <c r="C1" s="114"/>
      <c r="D1" s="114"/>
      <c r="E1" s="114"/>
      <c r="F1" s="114"/>
      <c r="G1" s="114"/>
      <c r="H1" s="114"/>
      <c r="I1" s="114"/>
    </row>
    <row r="2" spans="1:9" ht="15.75" customHeight="1">
      <c r="A2" s="118"/>
      <c r="B2" s="114"/>
      <c r="C2" s="114"/>
      <c r="D2" s="114"/>
      <c r="E2" s="114"/>
      <c r="F2" s="114"/>
      <c r="G2" s="114"/>
      <c r="H2" s="114"/>
      <c r="I2" s="114"/>
    </row>
    <row r="3" spans="1:9" ht="15.75" customHeight="1">
      <c r="A3" s="121"/>
      <c r="B3" s="121"/>
      <c r="C3" s="121"/>
      <c r="D3" s="121"/>
      <c r="E3" s="121"/>
      <c r="F3" s="121"/>
      <c r="G3" s="121"/>
      <c r="H3" s="121"/>
      <c r="I3" s="121"/>
    </row>
    <row r="4" spans="1:10" ht="15.75" customHeight="1">
      <c r="A4" s="122"/>
      <c r="B4" s="122">
        <v>1991</v>
      </c>
      <c r="C4" s="122">
        <v>1992</v>
      </c>
      <c r="D4" s="122">
        <v>1993</v>
      </c>
      <c r="E4" s="122">
        <v>1994</v>
      </c>
      <c r="F4" s="122">
        <v>1995</v>
      </c>
      <c r="G4" s="122">
        <v>1996</v>
      </c>
      <c r="H4" s="122">
        <v>1997</v>
      </c>
      <c r="I4" s="122">
        <v>1998</v>
      </c>
      <c r="J4" s="122">
        <v>1999</v>
      </c>
    </row>
    <row r="5" spans="1:10" ht="15.75" customHeight="1">
      <c r="A5" s="135" t="s">
        <v>186</v>
      </c>
      <c r="B5" s="107">
        <f aca="true" t="shared" si="0" ref="B5:H5">B20+B29</f>
        <v>51.587</v>
      </c>
      <c r="C5" s="107">
        <f t="shared" si="0"/>
        <v>56.244299999999996</v>
      </c>
      <c r="D5" s="107">
        <f t="shared" si="0"/>
        <v>60.205</v>
      </c>
      <c r="E5" s="107">
        <f t="shared" si="0"/>
        <v>67.215</v>
      </c>
      <c r="F5" s="107">
        <f t="shared" si="0"/>
        <v>74.94</v>
      </c>
      <c r="G5" s="107">
        <f t="shared" si="0"/>
        <v>84.5635</v>
      </c>
      <c r="H5" s="107">
        <f t="shared" si="0"/>
        <v>94.4913</v>
      </c>
      <c r="I5" s="107">
        <f>I20+I29</f>
        <v>102.093236218</v>
      </c>
      <c r="J5" s="107">
        <f>J20+J29</f>
        <v>105.48217078300002</v>
      </c>
    </row>
    <row r="6" spans="1:10" ht="15.75" customHeight="1">
      <c r="A6" s="101"/>
      <c r="B6" s="131"/>
      <c r="C6" s="131"/>
      <c r="D6" s="131"/>
      <c r="E6" s="131"/>
      <c r="F6" s="131"/>
      <c r="G6" s="131"/>
      <c r="H6" s="131"/>
      <c r="I6" s="131"/>
      <c r="J6" s="131"/>
    </row>
    <row r="7" spans="1:10" ht="15.75" customHeight="1">
      <c r="A7" s="101"/>
      <c r="B7" s="131"/>
      <c r="C7" s="131"/>
      <c r="D7" s="131"/>
      <c r="E7" s="131"/>
      <c r="F7" s="131"/>
      <c r="G7" s="131"/>
      <c r="H7" s="131"/>
      <c r="I7" s="131"/>
      <c r="J7" s="131"/>
    </row>
    <row r="8" spans="1:10" ht="15.75" customHeight="1">
      <c r="A8" s="110" t="s">
        <v>187</v>
      </c>
      <c r="B8" s="112" t="s">
        <v>1</v>
      </c>
      <c r="C8" s="112" t="s">
        <v>1</v>
      </c>
      <c r="D8" s="112" t="s">
        <v>1</v>
      </c>
      <c r="E8" s="112" t="s">
        <v>1</v>
      </c>
      <c r="F8" s="131">
        <f>F22+F31</f>
        <v>73.094216</v>
      </c>
      <c r="G8" s="131">
        <f>G22+G31</f>
        <v>81.5428</v>
      </c>
      <c r="H8" s="131">
        <f>H22+H31</f>
        <v>90.5435</v>
      </c>
      <c r="I8" s="108">
        <f>'[1]Minib'!$AC$20/1000</f>
        <v>97.15323221549846</v>
      </c>
      <c r="J8" s="108">
        <f>'[1]Minib'!$AD$20/1000</f>
        <v>99.19155832679607</v>
      </c>
    </row>
    <row r="9" spans="1:10" ht="15.75" customHeight="1">
      <c r="A9" s="133"/>
      <c r="B9" s="131"/>
      <c r="C9" s="131"/>
      <c r="D9" s="131"/>
      <c r="E9" s="131"/>
      <c r="F9" s="131"/>
      <c r="G9" s="131"/>
      <c r="H9" s="131"/>
      <c r="I9" s="112" t="s">
        <v>49</v>
      </c>
      <c r="J9" s="112" t="s">
        <v>49</v>
      </c>
    </row>
    <row r="10" spans="1:10" ht="15.75" customHeight="1">
      <c r="A10" s="110" t="s">
        <v>248</v>
      </c>
      <c r="B10" s="112" t="s">
        <v>1</v>
      </c>
      <c r="C10" s="112" t="s">
        <v>1</v>
      </c>
      <c r="D10" s="112" t="s">
        <v>1</v>
      </c>
      <c r="E10" s="112" t="s">
        <v>1</v>
      </c>
      <c r="F10" s="131">
        <f>F24+F33</f>
        <v>1.454384</v>
      </c>
      <c r="G10" s="131">
        <f>G24+G33</f>
        <v>2.4434</v>
      </c>
      <c r="H10" s="131">
        <f>H24+H33</f>
        <v>3.2264</v>
      </c>
      <c r="I10" s="112" t="s">
        <v>1</v>
      </c>
      <c r="J10" s="112" t="s">
        <v>1</v>
      </c>
    </row>
    <row r="11" spans="1:10" ht="15.75" customHeight="1">
      <c r="A11" s="133"/>
      <c r="B11" s="112"/>
      <c r="C11" s="131"/>
      <c r="D11" s="131"/>
      <c r="E11" s="131"/>
      <c r="F11" s="131"/>
      <c r="G11" s="131"/>
      <c r="H11" s="131"/>
      <c r="I11" s="112" t="s">
        <v>49</v>
      </c>
      <c r="J11" s="112" t="s">
        <v>49</v>
      </c>
    </row>
    <row r="12" spans="1:10" ht="15.75" customHeight="1">
      <c r="A12" s="110" t="s">
        <v>180</v>
      </c>
      <c r="B12" s="112" t="s">
        <v>1</v>
      </c>
      <c r="C12" s="112" t="s">
        <v>1</v>
      </c>
      <c r="D12" s="112" t="s">
        <v>1</v>
      </c>
      <c r="E12" s="112" t="s">
        <v>1</v>
      </c>
      <c r="F12" s="131">
        <f>F26</f>
        <v>0.3914</v>
      </c>
      <c r="G12" s="131">
        <f>G26</f>
        <v>0.5773</v>
      </c>
      <c r="H12" s="131">
        <f>H26</f>
        <v>0.7214</v>
      </c>
      <c r="I12" s="112" t="s">
        <v>1</v>
      </c>
      <c r="J12" s="112" t="s">
        <v>1</v>
      </c>
    </row>
    <row r="13" spans="1:10" ht="15.75" customHeight="1">
      <c r="A13" s="133"/>
      <c r="B13" s="112"/>
      <c r="C13" s="131"/>
      <c r="D13" s="131"/>
      <c r="E13" s="131"/>
      <c r="F13" s="131"/>
      <c r="G13" s="131"/>
      <c r="H13" s="131"/>
      <c r="I13" s="112" t="s">
        <v>49</v>
      </c>
      <c r="J13" s="112" t="s">
        <v>49</v>
      </c>
    </row>
    <row r="14" spans="1:10" ht="15.75" customHeight="1">
      <c r="A14" s="99"/>
      <c r="B14" s="112"/>
      <c r="C14" s="131"/>
      <c r="D14" s="131"/>
      <c r="E14" s="131"/>
      <c r="F14" s="131"/>
      <c r="G14" s="131"/>
      <c r="H14" s="131"/>
      <c r="I14" s="112" t="s">
        <v>49</v>
      </c>
      <c r="J14" s="112" t="s">
        <v>49</v>
      </c>
    </row>
    <row r="15" spans="1:10" ht="15.75" customHeight="1">
      <c r="A15" s="98" t="s">
        <v>188</v>
      </c>
      <c r="B15" s="112" t="s">
        <v>1</v>
      </c>
      <c r="C15" s="112" t="s">
        <v>1</v>
      </c>
      <c r="D15" s="112" t="s">
        <v>1</v>
      </c>
      <c r="E15" s="112" t="s">
        <v>1</v>
      </c>
      <c r="F15" s="112" t="s">
        <v>1</v>
      </c>
      <c r="G15" s="112" t="s">
        <v>1</v>
      </c>
      <c r="H15" s="131">
        <v>44.5408</v>
      </c>
      <c r="I15" s="108">
        <f>'[1]Minib'!$AC$26/1000</f>
        <v>49.93240722481237</v>
      </c>
      <c r="J15" s="108">
        <f>'[1]Minib'!$AD$26/1000</f>
        <v>51.12184533335644</v>
      </c>
    </row>
    <row r="16" spans="1:10" ht="15.75" customHeight="1">
      <c r="A16" s="99"/>
      <c r="B16" s="112"/>
      <c r="C16" s="131"/>
      <c r="D16" s="131"/>
      <c r="E16" s="131"/>
      <c r="F16" s="131"/>
      <c r="G16" s="131"/>
      <c r="H16" s="131"/>
      <c r="I16" s="108" t="s">
        <v>49</v>
      </c>
      <c r="J16" s="108" t="s">
        <v>49</v>
      </c>
    </row>
    <row r="17" spans="1:10" ht="15.75" customHeight="1">
      <c r="A17" s="98" t="s">
        <v>189</v>
      </c>
      <c r="B17" s="112" t="s">
        <v>1</v>
      </c>
      <c r="C17" s="112" t="s">
        <v>1</v>
      </c>
      <c r="D17" s="112" t="s">
        <v>1</v>
      </c>
      <c r="E17" s="112" t="s">
        <v>1</v>
      </c>
      <c r="F17" s="112" t="s">
        <v>1</v>
      </c>
      <c r="G17" s="112" t="s">
        <v>1</v>
      </c>
      <c r="H17" s="131">
        <v>46.0027</v>
      </c>
      <c r="I17" s="108">
        <f>'[1]Minib'!$AC$27/1000</f>
        <v>47.572497967856826</v>
      </c>
      <c r="J17" s="108">
        <f>'[1]Minib'!$AD$27/1000</f>
        <v>48.06971299343962</v>
      </c>
    </row>
    <row r="18" spans="1:10" ht="15.75" customHeight="1">
      <c r="A18" s="99"/>
      <c r="B18" s="131"/>
      <c r="C18" s="131"/>
      <c r="D18" s="131"/>
      <c r="E18" s="131"/>
      <c r="F18" s="131"/>
      <c r="G18" s="131"/>
      <c r="H18" s="131"/>
      <c r="I18" s="107"/>
      <c r="J18" s="107"/>
    </row>
    <row r="19" spans="1:10" ht="15.75" customHeight="1">
      <c r="A19" s="99"/>
      <c r="B19" s="131"/>
      <c r="C19" s="131"/>
      <c r="D19" s="131"/>
      <c r="E19" s="131"/>
      <c r="F19" s="131"/>
      <c r="G19" s="131"/>
      <c r="H19" s="131"/>
      <c r="I19" s="138"/>
      <c r="J19" s="138"/>
    </row>
    <row r="20" spans="1:10" ht="15.75" customHeight="1">
      <c r="A20" s="135" t="s">
        <v>190</v>
      </c>
      <c r="B20" s="107">
        <f>21.411+0.302</f>
        <v>21.713</v>
      </c>
      <c r="C20" s="107">
        <f>24.037+0.858</f>
        <v>24.895</v>
      </c>
      <c r="D20" s="107">
        <f>24.018+1.746</f>
        <v>25.764</v>
      </c>
      <c r="E20" s="107">
        <v>28.687</v>
      </c>
      <c r="F20" s="107">
        <v>31.8325</v>
      </c>
      <c r="G20" s="107">
        <f>G22+G24+G26</f>
        <v>37.1496</v>
      </c>
      <c r="H20" s="107">
        <f>H22+H24+H26</f>
        <v>41.4065</v>
      </c>
      <c r="I20" s="107">
        <f>I22+I24+I26</f>
        <v>45.718415316999995</v>
      </c>
      <c r="J20" s="107">
        <f>J22+J24+J26</f>
        <v>46.967879452</v>
      </c>
    </row>
    <row r="21" spans="1:10" ht="15.75" customHeight="1">
      <c r="A21" s="101"/>
      <c r="B21" s="131"/>
      <c r="C21" s="131"/>
      <c r="D21" s="131"/>
      <c r="E21" s="131"/>
      <c r="F21" s="131"/>
      <c r="G21" s="131"/>
      <c r="H21" s="131"/>
      <c r="I21" s="131"/>
      <c r="J21" s="131"/>
    </row>
    <row r="22" spans="1:10" ht="15.75" customHeight="1">
      <c r="A22" s="110" t="s">
        <v>187</v>
      </c>
      <c r="B22" s="112" t="s">
        <v>1</v>
      </c>
      <c r="C22" s="112" t="s">
        <v>1</v>
      </c>
      <c r="D22" s="112" t="s">
        <v>1</v>
      </c>
      <c r="E22" s="112" t="s">
        <v>1</v>
      </c>
      <c r="F22" s="131">
        <v>30.335616</v>
      </c>
      <c r="G22" s="131">
        <v>34.8792</v>
      </c>
      <c r="H22" s="131">
        <v>38.4959</v>
      </c>
      <c r="I22" s="131">
        <f>'[1]Minib'!$X$20/1000</f>
        <v>42.23133278549845</v>
      </c>
      <c r="J22" s="131">
        <f>'[1]Minib'!$Y$20/1000</f>
        <v>42.900965487796064</v>
      </c>
    </row>
    <row r="23" spans="1:10" ht="15.75" customHeight="1">
      <c r="A23" s="133"/>
      <c r="B23" s="140"/>
      <c r="C23" s="140"/>
      <c r="D23" s="140"/>
      <c r="E23" s="140"/>
      <c r="F23" s="131"/>
      <c r="G23" s="131"/>
      <c r="H23" s="131"/>
      <c r="I23" s="131"/>
      <c r="J23" s="131"/>
    </row>
    <row r="24" spans="1:10" ht="15.75" customHeight="1">
      <c r="A24" s="110" t="s">
        <v>248</v>
      </c>
      <c r="B24" s="112" t="s">
        <v>1</v>
      </c>
      <c r="C24" s="112" t="s">
        <v>1</v>
      </c>
      <c r="D24" s="112" t="s">
        <v>1</v>
      </c>
      <c r="E24" s="112" t="s">
        <v>1</v>
      </c>
      <c r="F24" s="131">
        <v>1.105484</v>
      </c>
      <c r="G24" s="131">
        <v>1.6931</v>
      </c>
      <c r="H24" s="131">
        <v>2.1892</v>
      </c>
      <c r="I24" s="131">
        <f>'[1]Minib'!$X$21/1000</f>
        <v>2.5739620320164778</v>
      </c>
      <c r="J24" s="131">
        <f>'[1]Minib'!$Y$21/1000</f>
        <v>3.0937076779605768</v>
      </c>
    </row>
    <row r="25" spans="1:10" ht="15.75" customHeight="1">
      <c r="A25" s="133"/>
      <c r="B25" s="140"/>
      <c r="C25" s="140"/>
      <c r="D25" s="140"/>
      <c r="E25" s="140"/>
      <c r="F25" s="131"/>
      <c r="G25" s="131"/>
      <c r="H25" s="131"/>
      <c r="I25" s="131"/>
      <c r="J25" s="131"/>
    </row>
    <row r="26" spans="1:10" ht="15.75" customHeight="1">
      <c r="A26" s="110" t="s">
        <v>180</v>
      </c>
      <c r="B26" s="112" t="s">
        <v>1</v>
      </c>
      <c r="C26" s="112" t="s">
        <v>1</v>
      </c>
      <c r="D26" s="112" t="s">
        <v>1</v>
      </c>
      <c r="E26" s="112" t="s">
        <v>1</v>
      </c>
      <c r="F26" s="131">
        <v>0.3914</v>
      </c>
      <c r="G26" s="131">
        <v>0.5773</v>
      </c>
      <c r="H26" s="131">
        <v>0.7214</v>
      </c>
      <c r="I26" s="131">
        <f>'[1]Minib'!$X$22/1000</f>
        <v>0.9131204994850669</v>
      </c>
      <c r="J26" s="131">
        <f>'[1]Minib'!$Y$22/1000</f>
        <v>0.9732062862433604</v>
      </c>
    </row>
    <row r="27" spans="1:10" ht="15.75" customHeight="1">
      <c r="A27" s="133"/>
      <c r="B27" s="112"/>
      <c r="C27" s="131"/>
      <c r="D27" s="131"/>
      <c r="E27" s="131"/>
      <c r="F27" s="131"/>
      <c r="G27" s="131"/>
      <c r="H27" s="131"/>
      <c r="I27" s="131"/>
      <c r="J27" s="131"/>
    </row>
    <row r="28" spans="1:10" ht="15.75" customHeight="1">
      <c r="A28" s="98"/>
      <c r="B28" s="131"/>
      <c r="C28" s="131"/>
      <c r="D28" s="131"/>
      <c r="E28" s="131"/>
      <c r="F28" s="131"/>
      <c r="G28" s="131"/>
      <c r="H28" s="131"/>
      <c r="I28" s="131"/>
      <c r="J28" s="131"/>
    </row>
    <row r="29" spans="1:10" ht="15.75" customHeight="1">
      <c r="A29" s="135" t="s">
        <v>238</v>
      </c>
      <c r="B29" s="138">
        <v>29.874</v>
      </c>
      <c r="C29" s="138">
        <v>31.3493</v>
      </c>
      <c r="D29" s="138">
        <v>34.441</v>
      </c>
      <c r="E29" s="138">
        <v>38.528</v>
      </c>
      <c r="F29" s="138">
        <v>43.1075</v>
      </c>
      <c r="G29" s="138">
        <f>G31+G33</f>
        <v>47.413900000000005</v>
      </c>
      <c r="H29" s="138">
        <f>H31+H33</f>
        <v>53.0848</v>
      </c>
      <c r="I29" s="138">
        <f>'[1]Minib'!$F$19/1000</f>
        <v>56.37482090100001</v>
      </c>
      <c r="J29" s="138">
        <f>'[1]Minib'!$G$19/1000</f>
        <v>58.51429133100001</v>
      </c>
    </row>
    <row r="30" spans="1:10" ht="15.75" customHeight="1">
      <c r="A30" s="101"/>
      <c r="B30" s="131"/>
      <c r="C30" s="131"/>
      <c r="D30" s="131"/>
      <c r="E30" s="131"/>
      <c r="F30" s="131"/>
      <c r="G30" s="131"/>
      <c r="H30" s="131"/>
      <c r="I30" s="131"/>
      <c r="J30" s="131"/>
    </row>
    <row r="31" spans="1:10" ht="15.75" customHeight="1">
      <c r="A31" s="110" t="s">
        <v>187</v>
      </c>
      <c r="B31" s="112" t="s">
        <v>1</v>
      </c>
      <c r="C31" s="112" t="s">
        <v>1</v>
      </c>
      <c r="D31" s="112" t="s">
        <v>1</v>
      </c>
      <c r="E31" s="112" t="s">
        <v>1</v>
      </c>
      <c r="F31" s="131">
        <v>42.7586</v>
      </c>
      <c r="G31" s="131">
        <v>46.6636</v>
      </c>
      <c r="H31" s="131">
        <v>52.0476</v>
      </c>
      <c r="I31" s="108">
        <f>'[1]Minib'!$F$20/1000</f>
        <v>54.92189943</v>
      </c>
      <c r="J31" s="108">
        <f>'[1]Minib'!$G$20/1000</f>
        <v>56.290592839000006</v>
      </c>
    </row>
    <row r="32" spans="1:10" ht="15.75" customHeight="1">
      <c r="A32" s="133"/>
      <c r="B32" s="112"/>
      <c r="C32" s="131"/>
      <c r="D32" s="131"/>
      <c r="E32" s="131"/>
      <c r="F32" s="131"/>
      <c r="G32" s="131"/>
      <c r="H32" s="131"/>
      <c r="I32" s="131"/>
      <c r="J32" s="131"/>
    </row>
    <row r="33" spans="1:10" ht="15.75" customHeight="1">
      <c r="A33" s="110" t="s">
        <v>248</v>
      </c>
      <c r="B33" s="112" t="s">
        <v>1</v>
      </c>
      <c r="C33" s="112" t="s">
        <v>1</v>
      </c>
      <c r="D33" s="112" t="s">
        <v>1</v>
      </c>
      <c r="E33" s="112" t="s">
        <v>1</v>
      </c>
      <c r="F33" s="131">
        <v>0.3489</v>
      </c>
      <c r="G33" s="180">
        <v>0.7503</v>
      </c>
      <c r="H33" s="131">
        <v>1.0372</v>
      </c>
      <c r="I33" s="108">
        <f>'[1]Minib'!$F$21/1000</f>
        <v>1.452921471</v>
      </c>
      <c r="J33" s="108">
        <f>'[1]Minib'!$G$21/1000</f>
        <v>2.223698492</v>
      </c>
    </row>
    <row r="34" spans="1:10" ht="15.75" customHeight="1">
      <c r="A34" s="133"/>
      <c r="B34" s="131"/>
      <c r="C34" s="131"/>
      <c r="D34" s="131"/>
      <c r="E34" s="131"/>
      <c r="F34" s="131"/>
      <c r="G34" s="131"/>
      <c r="H34" s="131"/>
      <c r="I34" s="131"/>
      <c r="J34" s="131"/>
    </row>
    <row r="35" spans="1:10" ht="15.75" customHeight="1">
      <c r="A35" s="110" t="s">
        <v>180</v>
      </c>
      <c r="B35" s="112" t="s">
        <v>59</v>
      </c>
      <c r="C35" s="112" t="s">
        <v>59</v>
      </c>
      <c r="D35" s="112" t="s">
        <v>59</v>
      </c>
      <c r="E35" s="112" t="s">
        <v>59</v>
      </c>
      <c r="F35" s="112" t="s">
        <v>59</v>
      </c>
      <c r="G35" s="112" t="s">
        <v>59</v>
      </c>
      <c r="H35" s="112" t="s">
        <v>59</v>
      </c>
      <c r="I35" s="112" t="s">
        <v>59</v>
      </c>
      <c r="J35" s="112" t="s">
        <v>59</v>
      </c>
    </row>
    <row r="36" spans="1:10" ht="15.75" customHeight="1">
      <c r="A36" s="136"/>
      <c r="B36" s="137"/>
      <c r="C36" s="137"/>
      <c r="D36" s="137"/>
      <c r="E36" s="137"/>
      <c r="F36" s="137"/>
      <c r="G36" s="137"/>
      <c r="H36" s="137"/>
      <c r="I36" s="121"/>
      <c r="J36" s="121"/>
    </row>
    <row r="37" spans="1:9" ht="15.75" customHeight="1">
      <c r="A37" s="218" t="s">
        <v>140</v>
      </c>
      <c r="B37" s="131"/>
      <c r="C37" s="131"/>
      <c r="D37" s="131"/>
      <c r="E37" s="131"/>
      <c r="F37" s="131"/>
      <c r="G37" s="131"/>
      <c r="H37" s="131"/>
      <c r="I37" s="94"/>
    </row>
    <row r="38" spans="1:11" ht="15.75" customHeight="1">
      <c r="A38" s="324"/>
      <c r="B38" s="324"/>
      <c r="C38" s="324"/>
      <c r="D38" s="324"/>
      <c r="E38" s="324"/>
      <c r="F38" s="324"/>
      <c r="G38" s="324"/>
      <c r="H38" s="324"/>
      <c r="I38" s="299"/>
      <c r="J38" s="299"/>
      <c r="K38" s="299"/>
    </row>
    <row r="39" spans="1:11" ht="15.75" customHeight="1">
      <c r="A39" s="324"/>
      <c r="B39" s="324"/>
      <c r="C39" s="299"/>
      <c r="D39" s="299"/>
      <c r="E39" s="299"/>
      <c r="F39" s="299"/>
      <c r="G39" s="299"/>
      <c r="H39" s="299"/>
      <c r="I39" s="299"/>
      <c r="J39" s="299"/>
      <c r="K39" s="299"/>
    </row>
    <row r="40" ht="15.75" customHeight="1"/>
  </sheetData>
  <mergeCells count="2">
    <mergeCell ref="A38:H38"/>
    <mergeCell ref="A39:B39"/>
  </mergeCells>
  <printOptions/>
  <pageMargins left="0.75" right="0.75" top="1" bottom="1" header="0.5" footer="0.5"/>
  <pageSetup fitToHeight="1" fitToWidth="1" horizontalDpi="600" verticalDpi="600" orientation="portrait" paperSize="9" scale="72" r:id="rId2"/>
  <headerFooter alignWithMargins="0">
    <oddFooter xml:space="preserve">&amp;L&amp;"Times New Roman,Normal"&amp;16 50&amp;"Arial Narrow,Normal"&amp;11  REPORT ON PAYMENT SYSTEMS 1999   </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R48"/>
  <sheetViews>
    <sheetView workbookViewId="0" topLeftCell="A23">
      <selection activeCell="B36" sqref="B36"/>
    </sheetView>
  </sheetViews>
  <sheetFormatPr defaultColWidth="11.421875" defaultRowHeight="15.75" customHeight="1"/>
  <cols>
    <col min="1" max="1" width="19.7109375" style="0" customWidth="1"/>
    <col min="2" max="18" width="6.7109375" style="0" customWidth="1"/>
  </cols>
  <sheetData>
    <row r="1" spans="1:13" ht="15.75" customHeight="1">
      <c r="A1" s="9" t="s">
        <v>310</v>
      </c>
      <c r="B1" s="1"/>
      <c r="C1" s="1"/>
      <c r="D1" s="1"/>
      <c r="E1" s="1"/>
      <c r="F1" s="1"/>
      <c r="G1" s="1"/>
      <c r="H1" s="1"/>
      <c r="I1" s="1"/>
      <c r="K1" s="1"/>
      <c r="L1" s="1"/>
      <c r="M1" s="1"/>
    </row>
    <row r="2" spans="1:13" ht="15.75" customHeight="1">
      <c r="A2" s="10"/>
      <c r="G2" s="1"/>
      <c r="H2" s="1"/>
      <c r="I2" s="1"/>
      <c r="J2" s="1"/>
      <c r="K2" s="1"/>
      <c r="L2" s="1"/>
      <c r="M2" s="1"/>
    </row>
    <row r="3" spans="1:13" ht="15.75" customHeight="1">
      <c r="A3" s="8"/>
      <c r="B3" s="7"/>
      <c r="C3" s="7"/>
      <c r="D3" s="7"/>
      <c r="E3" s="7"/>
      <c r="F3" s="7"/>
      <c r="G3" s="7"/>
      <c r="H3" s="7"/>
      <c r="I3" s="1"/>
      <c r="J3" s="1"/>
      <c r="K3" s="1"/>
      <c r="L3" s="1"/>
      <c r="M3" s="1"/>
    </row>
    <row r="4" spans="1:17" ht="15.75" customHeight="1">
      <c r="A4" s="27"/>
      <c r="B4" s="68">
        <v>1984</v>
      </c>
      <c r="C4" s="68">
        <v>1985</v>
      </c>
      <c r="D4" s="68">
        <v>1986</v>
      </c>
      <c r="E4" s="68">
        <v>1987</v>
      </c>
      <c r="F4" s="68">
        <v>1988</v>
      </c>
      <c r="G4" s="68">
        <v>1989</v>
      </c>
      <c r="H4" s="68">
        <v>1990</v>
      </c>
      <c r="I4" s="45">
        <v>1991</v>
      </c>
      <c r="J4" s="45">
        <v>1992</v>
      </c>
      <c r="K4" s="45">
        <v>1993</v>
      </c>
      <c r="L4" s="45">
        <v>1994</v>
      </c>
      <c r="M4" s="45">
        <v>1995</v>
      </c>
      <c r="N4" s="45">
        <v>1996</v>
      </c>
      <c r="O4" s="45">
        <v>1997</v>
      </c>
      <c r="P4" s="45">
        <v>1998</v>
      </c>
      <c r="Q4" s="45">
        <v>1999</v>
      </c>
    </row>
    <row r="5" spans="1:17" ht="15.75" customHeight="1">
      <c r="A5" s="95" t="s">
        <v>179</v>
      </c>
      <c r="B5" s="141">
        <v>385</v>
      </c>
      <c r="C5" s="141">
        <v>469</v>
      </c>
      <c r="D5" s="141">
        <v>802</v>
      </c>
      <c r="E5" s="141">
        <v>1280</v>
      </c>
      <c r="F5" s="141">
        <f>+F8+F10</f>
        <v>1645</v>
      </c>
      <c r="G5" s="141">
        <f aca="true" t="shared" si="0" ref="G5:P5">+G8+G10</f>
        <v>1742</v>
      </c>
      <c r="H5" s="141">
        <f t="shared" si="0"/>
        <v>1775</v>
      </c>
      <c r="I5" s="141">
        <f t="shared" si="0"/>
        <v>1794</v>
      </c>
      <c r="J5" s="141">
        <f t="shared" si="0"/>
        <v>1735.08</v>
      </c>
      <c r="K5" s="141">
        <f t="shared" si="0"/>
        <v>1707</v>
      </c>
      <c r="L5" s="141">
        <f t="shared" si="0"/>
        <v>1741</v>
      </c>
      <c r="M5" s="141">
        <f t="shared" si="0"/>
        <v>1792</v>
      </c>
      <c r="N5" s="141">
        <f t="shared" si="0"/>
        <v>1861</v>
      </c>
      <c r="O5" s="141">
        <f t="shared" si="0"/>
        <v>1896</v>
      </c>
      <c r="P5" s="141">
        <f t="shared" si="0"/>
        <v>1944</v>
      </c>
      <c r="Q5" s="141">
        <f>+Q8+Q10</f>
        <v>2007</v>
      </c>
    </row>
    <row r="6" spans="1:17" ht="15.75" customHeight="1">
      <c r="A6" s="101"/>
      <c r="B6" s="98"/>
      <c r="C6" s="98"/>
      <c r="D6" s="98"/>
      <c r="E6" s="98"/>
      <c r="F6" s="98"/>
      <c r="G6" s="98"/>
      <c r="H6" s="98"/>
      <c r="I6" s="98"/>
      <c r="J6" s="98"/>
      <c r="K6" s="98"/>
      <c r="L6" s="98"/>
      <c r="M6" s="98"/>
      <c r="N6" s="98"/>
      <c r="O6" s="98"/>
      <c r="P6" s="98"/>
      <c r="Q6" s="98"/>
    </row>
    <row r="7" spans="1:17" ht="15.75" customHeight="1">
      <c r="A7" s="94"/>
      <c r="B7" s="98"/>
      <c r="C7" s="98"/>
      <c r="D7" s="98"/>
      <c r="E7" s="98"/>
      <c r="F7" s="98"/>
      <c r="G7" s="98"/>
      <c r="H7" s="98"/>
      <c r="I7" s="98"/>
      <c r="J7" s="98"/>
      <c r="K7" s="98"/>
      <c r="L7" s="98"/>
      <c r="M7" s="98"/>
      <c r="N7" s="98"/>
      <c r="O7" s="98"/>
      <c r="P7" s="98"/>
      <c r="Q7" s="98"/>
    </row>
    <row r="8" spans="1:17" ht="15.75" customHeight="1">
      <c r="A8" s="98" t="s">
        <v>154</v>
      </c>
      <c r="B8" s="123" t="s">
        <v>1</v>
      </c>
      <c r="C8" s="123" t="s">
        <v>1</v>
      </c>
      <c r="D8" s="123" t="s">
        <v>1</v>
      </c>
      <c r="E8" s="123" t="s">
        <v>1</v>
      </c>
      <c r="F8" s="143">
        <v>805</v>
      </c>
      <c r="G8" s="143">
        <v>820</v>
      </c>
      <c r="H8" s="143">
        <v>822</v>
      </c>
      <c r="I8" s="143">
        <v>836</v>
      </c>
      <c r="J8" s="143">
        <f>672+66*0.985</f>
        <v>737.01</v>
      </c>
      <c r="K8" s="143">
        <f>672+66</f>
        <v>738</v>
      </c>
      <c r="L8" s="143">
        <v>750</v>
      </c>
      <c r="M8" s="143">
        <v>775</v>
      </c>
      <c r="N8" s="143">
        <v>796</v>
      </c>
      <c r="O8" s="143">
        <v>808</v>
      </c>
      <c r="P8" s="143">
        <f>'[1]Minib'!$X$6</f>
        <v>867</v>
      </c>
      <c r="Q8" s="143">
        <f>'[1]Minib'!$Y$6</f>
        <v>900</v>
      </c>
    </row>
    <row r="9" spans="1:17" ht="15.75" customHeight="1">
      <c r="A9" s="103"/>
      <c r="B9" s="143"/>
      <c r="C9" s="143"/>
      <c r="D9" s="143"/>
      <c r="E9" s="143"/>
      <c r="F9" s="143"/>
      <c r="G9" s="143"/>
      <c r="H9" s="143"/>
      <c r="I9" s="143"/>
      <c r="J9" s="143"/>
      <c r="K9" s="143"/>
      <c r="L9" s="143"/>
      <c r="M9" s="143"/>
      <c r="N9" s="143"/>
      <c r="O9" s="143"/>
      <c r="P9" s="143"/>
      <c r="Q9" s="143"/>
    </row>
    <row r="10" spans="1:17" ht="15.75" customHeight="1">
      <c r="A10" s="98" t="s">
        <v>153</v>
      </c>
      <c r="B10" s="123" t="s">
        <v>1</v>
      </c>
      <c r="C10" s="123" t="s">
        <v>1</v>
      </c>
      <c r="D10" s="123" t="s">
        <v>1</v>
      </c>
      <c r="E10" s="123" t="s">
        <v>1</v>
      </c>
      <c r="F10" s="143">
        <v>840</v>
      </c>
      <c r="G10" s="143">
        <v>922</v>
      </c>
      <c r="H10" s="143">
        <v>953</v>
      </c>
      <c r="I10" s="143">
        <v>958</v>
      </c>
      <c r="J10" s="143">
        <f>969*1.03</f>
        <v>998.07</v>
      </c>
      <c r="K10" s="143">
        <v>969</v>
      </c>
      <c r="L10" s="143">
        <v>991</v>
      </c>
      <c r="M10" s="143">
        <v>1017</v>
      </c>
      <c r="N10" s="143">
        <v>1065</v>
      </c>
      <c r="O10" s="143">
        <v>1088</v>
      </c>
      <c r="P10" s="143">
        <f>'[1]Minib'!$F$6</f>
        <v>1077</v>
      </c>
      <c r="Q10" s="143">
        <f>'[1]Minib'!$G$6</f>
        <v>1107</v>
      </c>
    </row>
    <row r="11" spans="1:17" ht="15.75" customHeight="1">
      <c r="A11" s="144"/>
      <c r="B11" s="109"/>
      <c r="C11" s="109"/>
      <c r="D11" s="109"/>
      <c r="E11" s="109"/>
      <c r="F11" s="109"/>
      <c r="G11" s="109"/>
      <c r="H11" s="109"/>
      <c r="I11" s="109"/>
      <c r="J11" s="109"/>
      <c r="K11" s="109"/>
      <c r="L11" s="109"/>
      <c r="M11" s="109"/>
      <c r="N11" s="109"/>
      <c r="O11" s="109"/>
      <c r="P11" s="109"/>
      <c r="Q11" s="33"/>
    </row>
    <row r="12" spans="1:16" ht="15.75" customHeight="1">
      <c r="A12" s="16" t="s">
        <v>191</v>
      </c>
      <c r="B12" s="320" t="s">
        <v>60</v>
      </c>
      <c r="C12" s="320"/>
      <c r="D12" s="320"/>
      <c r="E12" s="320"/>
      <c r="F12" s="16"/>
      <c r="G12" s="16"/>
      <c r="H12" s="16"/>
      <c r="I12" s="16"/>
      <c r="J12" s="14"/>
      <c r="K12" s="16"/>
      <c r="L12" s="16"/>
      <c r="M12" s="16"/>
      <c r="N12" s="16"/>
      <c r="O12" s="16"/>
      <c r="P12" s="16"/>
    </row>
    <row r="13" spans="1:18" ht="15.75" customHeight="1">
      <c r="A13" s="198"/>
      <c r="B13" s="324"/>
      <c r="C13" s="324"/>
      <c r="D13" s="324"/>
      <c r="E13" s="324"/>
      <c r="F13" s="324"/>
      <c r="G13" s="324"/>
      <c r="H13" s="324"/>
      <c r="I13" s="324"/>
      <c r="J13" s="324"/>
      <c r="K13" s="324"/>
      <c r="L13" s="324"/>
      <c r="M13" s="324"/>
      <c r="N13" s="324"/>
      <c r="O13" s="324"/>
      <c r="P13" s="324"/>
      <c r="Q13" s="324"/>
      <c r="R13" s="299"/>
    </row>
    <row r="14" spans="1:16" ht="15.75" customHeight="1">
      <c r="A14" s="198"/>
      <c r="B14" s="328"/>
      <c r="C14" s="328"/>
      <c r="D14" s="328"/>
      <c r="E14" s="328"/>
      <c r="F14" s="328"/>
      <c r="G14" s="328"/>
      <c r="H14" s="328"/>
      <c r="I14" s="328"/>
      <c r="J14" s="328"/>
      <c r="K14" s="328"/>
      <c r="L14" s="328"/>
      <c r="M14" s="328"/>
      <c r="N14" s="328"/>
      <c r="O14" s="328"/>
      <c r="P14" s="328"/>
    </row>
    <row r="15" spans="1:16" ht="15.75" customHeight="1">
      <c r="A15" s="16"/>
      <c r="B15" s="16"/>
      <c r="C15" s="16"/>
      <c r="D15" s="16"/>
      <c r="E15" s="16"/>
      <c r="F15" s="16"/>
      <c r="G15" s="16"/>
      <c r="H15" s="16"/>
      <c r="I15" s="16"/>
      <c r="J15" s="16"/>
      <c r="K15" s="16"/>
      <c r="L15" s="16"/>
      <c r="M15" s="16"/>
      <c r="N15" s="16"/>
      <c r="O15" s="16"/>
      <c r="P15" s="16"/>
    </row>
    <row r="16" spans="1:16" ht="15.75" customHeight="1">
      <c r="A16" s="16"/>
      <c r="B16" s="16"/>
      <c r="C16" s="16"/>
      <c r="D16" s="16"/>
      <c r="E16" s="16"/>
      <c r="F16" s="16"/>
      <c r="G16" s="16"/>
      <c r="H16" s="16"/>
      <c r="I16" s="16"/>
      <c r="J16" s="16"/>
      <c r="K16" s="16"/>
      <c r="L16" s="16"/>
      <c r="M16" s="16"/>
      <c r="N16" s="16"/>
      <c r="O16" s="16"/>
      <c r="P16" s="16"/>
    </row>
    <row r="17" spans="1:16" ht="15.75" customHeight="1">
      <c r="A17" s="16"/>
      <c r="B17" s="16"/>
      <c r="C17" s="16"/>
      <c r="D17" s="16"/>
      <c r="E17" s="16"/>
      <c r="F17" s="16"/>
      <c r="G17" s="16"/>
      <c r="H17" s="16"/>
      <c r="I17" s="16"/>
      <c r="J17" s="16"/>
      <c r="K17" s="16"/>
      <c r="L17" s="16"/>
      <c r="M17" s="16"/>
      <c r="N17" s="16"/>
      <c r="O17" s="16"/>
      <c r="P17" s="16"/>
    </row>
    <row r="18" spans="1:16" ht="15.75" customHeight="1">
      <c r="A18" s="16"/>
      <c r="B18" s="16"/>
      <c r="C18" s="16"/>
      <c r="D18" s="16"/>
      <c r="E18" s="16"/>
      <c r="F18" s="16"/>
      <c r="G18" s="16"/>
      <c r="H18" s="16"/>
      <c r="I18" s="16"/>
      <c r="J18" s="16"/>
      <c r="K18" s="16"/>
      <c r="L18" s="16"/>
      <c r="M18" s="16"/>
      <c r="N18" s="16"/>
      <c r="O18" s="16"/>
      <c r="P18" s="16"/>
    </row>
    <row r="19" spans="1:16" ht="15.75" customHeight="1">
      <c r="A19" s="16"/>
      <c r="B19" s="16"/>
      <c r="C19" s="16"/>
      <c r="D19" s="16"/>
      <c r="E19" s="16"/>
      <c r="F19" s="16"/>
      <c r="G19" s="16"/>
      <c r="H19" s="16"/>
      <c r="I19" s="16"/>
      <c r="J19" s="16"/>
      <c r="K19" s="16"/>
      <c r="L19" s="16"/>
      <c r="M19" s="16"/>
      <c r="N19" s="16"/>
      <c r="O19" s="16"/>
      <c r="P19" s="16"/>
    </row>
    <row r="24" spans="1:13" ht="15.75" customHeight="1">
      <c r="A24" s="9" t="s">
        <v>347</v>
      </c>
      <c r="B24" s="1"/>
      <c r="C24" s="1"/>
      <c r="D24" s="1"/>
      <c r="E24" s="1"/>
      <c r="F24" s="1"/>
      <c r="G24" s="1"/>
      <c r="H24" s="1"/>
      <c r="I24" s="1"/>
      <c r="K24" s="1"/>
      <c r="L24" s="1"/>
      <c r="M24" s="1"/>
    </row>
    <row r="25" spans="1:13" ht="15.75" customHeight="1">
      <c r="A25" s="10"/>
      <c r="G25" s="1"/>
      <c r="H25" s="1"/>
      <c r="I25" s="1"/>
      <c r="J25" s="1"/>
      <c r="K25" s="1"/>
      <c r="L25" s="1"/>
      <c r="M25" s="1"/>
    </row>
    <row r="26" spans="1:13" ht="15.75" customHeight="1">
      <c r="A26" s="8"/>
      <c r="B26" s="7"/>
      <c r="C26" s="7"/>
      <c r="D26" s="7"/>
      <c r="E26" s="7"/>
      <c r="F26" s="7"/>
      <c r="G26" s="7"/>
      <c r="H26" s="7"/>
      <c r="I26" s="1"/>
      <c r="J26" s="1"/>
      <c r="K26" s="1"/>
      <c r="L26" s="1"/>
      <c r="M26" s="1"/>
    </row>
    <row r="27" spans="1:16" ht="15.75" customHeight="1">
      <c r="A27" s="27"/>
      <c r="B27" s="68"/>
      <c r="C27" s="68"/>
      <c r="D27" s="68"/>
      <c r="E27" s="68"/>
      <c r="F27" s="68"/>
      <c r="G27" s="68"/>
      <c r="H27" s="68"/>
      <c r="I27" s="45"/>
      <c r="J27" s="45">
        <v>1996</v>
      </c>
      <c r="K27" s="45"/>
      <c r="L27" s="45">
        <v>1997</v>
      </c>
      <c r="M27" s="45"/>
      <c r="N27" s="45">
        <v>1998</v>
      </c>
      <c r="O27" s="45"/>
      <c r="P27" s="45">
        <v>1999</v>
      </c>
    </row>
    <row r="28" spans="1:16" ht="15.75" customHeight="1">
      <c r="A28" s="95" t="s">
        <v>35</v>
      </c>
      <c r="B28" s="113"/>
      <c r="C28" s="113"/>
      <c r="D28" s="113"/>
      <c r="E28" s="113"/>
      <c r="F28" s="113"/>
      <c r="G28" s="113"/>
      <c r="H28" s="113"/>
      <c r="I28" s="113"/>
      <c r="J28" s="107">
        <v>28.731</v>
      </c>
      <c r="K28" s="113"/>
      <c r="L28" s="107">
        <v>24.726</v>
      </c>
      <c r="M28" s="107"/>
      <c r="N28" s="107">
        <f>'[1]Kontantutt'!$F$14/1000</f>
        <v>21.926</v>
      </c>
      <c r="O28" s="107"/>
      <c r="P28" s="107">
        <f>'[1]Kontantutt'!$G$14/1000</f>
        <v>18.752779999999998</v>
      </c>
    </row>
    <row r="29" spans="1:16" ht="15.75" customHeight="1">
      <c r="A29" s="145"/>
      <c r="B29" s="111"/>
      <c r="C29" s="111"/>
      <c r="D29" s="111"/>
      <c r="E29" s="111"/>
      <c r="F29" s="111"/>
      <c r="G29" s="111"/>
      <c r="H29" s="111"/>
      <c r="I29" s="111"/>
      <c r="J29" s="111"/>
      <c r="K29" s="111"/>
      <c r="L29" s="111"/>
      <c r="M29" s="111"/>
      <c r="N29" s="111"/>
      <c r="O29" s="111"/>
      <c r="P29" s="111"/>
    </row>
    <row r="30" spans="1:16" ht="15.75" customHeight="1">
      <c r="A30" s="16" t="s">
        <v>191</v>
      </c>
      <c r="B30" s="320" t="s">
        <v>60</v>
      </c>
      <c r="C30" s="320"/>
      <c r="D30" s="320"/>
      <c r="E30" s="320"/>
      <c r="F30" s="16"/>
      <c r="G30" s="16"/>
      <c r="H30" s="16"/>
      <c r="I30" s="16"/>
      <c r="J30" s="14"/>
      <c r="K30" s="16"/>
      <c r="L30" s="16"/>
      <c r="M30" s="16"/>
      <c r="N30" s="16"/>
      <c r="O30" s="16"/>
      <c r="P30" s="16"/>
    </row>
    <row r="31" spans="1:18" ht="15.75" customHeight="1">
      <c r="A31" s="198"/>
      <c r="B31" s="324"/>
      <c r="C31" s="324"/>
      <c r="D31" s="324"/>
      <c r="E31" s="324"/>
      <c r="F31" s="324"/>
      <c r="G31" s="324"/>
      <c r="H31" s="324"/>
      <c r="I31" s="324"/>
      <c r="J31" s="324"/>
      <c r="K31" s="324"/>
      <c r="L31" s="324"/>
      <c r="M31" s="324"/>
      <c r="N31" s="324"/>
      <c r="O31" s="324"/>
      <c r="P31" s="324"/>
      <c r="Q31" s="299"/>
      <c r="R31" s="299"/>
    </row>
    <row r="32" spans="1:16" ht="15.75" customHeight="1">
      <c r="A32" s="198"/>
      <c r="B32" s="328"/>
      <c r="C32" s="328"/>
      <c r="D32" s="328"/>
      <c r="E32" s="328"/>
      <c r="F32" s="328"/>
      <c r="G32" s="328"/>
      <c r="H32" s="328"/>
      <c r="I32" s="328"/>
      <c r="J32" s="328"/>
      <c r="K32" s="328"/>
      <c r="L32" s="328"/>
      <c r="M32" s="328"/>
      <c r="N32" s="328"/>
      <c r="O32" s="328"/>
      <c r="P32" s="328"/>
    </row>
    <row r="33" spans="1:16" ht="15.75" customHeight="1">
      <c r="A33" s="155" t="s">
        <v>49</v>
      </c>
      <c r="B33" s="108" t="s">
        <v>49</v>
      </c>
      <c r="C33" s="108"/>
      <c r="D33" s="108"/>
      <c r="E33" s="108"/>
      <c r="F33" s="108"/>
      <c r="G33" s="108"/>
      <c r="H33" s="108"/>
      <c r="I33" s="108"/>
      <c r="J33" s="108"/>
      <c r="K33" s="108"/>
      <c r="L33" s="108"/>
      <c r="M33" s="108"/>
      <c r="N33" s="108"/>
      <c r="O33" s="108"/>
      <c r="P33" s="108"/>
    </row>
    <row r="34" spans="1:16" ht="15.75" customHeight="1">
      <c r="A34" s="155"/>
      <c r="B34" s="108"/>
      <c r="C34" s="108"/>
      <c r="D34" s="108"/>
      <c r="E34" s="108"/>
      <c r="F34" s="108"/>
      <c r="G34" s="108"/>
      <c r="H34" s="108"/>
      <c r="I34" s="108"/>
      <c r="J34" s="108"/>
      <c r="K34" s="108"/>
      <c r="L34" s="108"/>
      <c r="M34" s="108"/>
      <c r="N34" s="108"/>
      <c r="O34" s="108"/>
      <c r="P34" s="108"/>
    </row>
    <row r="35" spans="1:16" ht="15.75" customHeight="1">
      <c r="A35" s="99"/>
      <c r="B35" s="108"/>
      <c r="C35" s="108"/>
      <c r="D35" s="108"/>
      <c r="E35" s="108"/>
      <c r="F35" s="108"/>
      <c r="G35" s="108"/>
      <c r="H35" s="108"/>
      <c r="I35" s="108"/>
      <c r="J35" s="108"/>
      <c r="K35" s="108"/>
      <c r="L35" s="108"/>
      <c r="M35" s="108"/>
      <c r="N35" s="108"/>
      <c r="O35" s="108"/>
      <c r="P35" s="108"/>
    </row>
    <row r="36" spans="1:16" ht="15.75" customHeight="1">
      <c r="A36" s="99"/>
      <c r="B36" s="108"/>
      <c r="C36" s="108"/>
      <c r="D36" s="108"/>
      <c r="E36" s="108"/>
      <c r="F36" s="108"/>
      <c r="G36" s="108"/>
      <c r="H36" s="108"/>
      <c r="I36" s="108"/>
      <c r="J36" s="108"/>
      <c r="K36" s="108"/>
      <c r="L36" s="108"/>
      <c r="M36" s="108"/>
      <c r="N36" s="108"/>
      <c r="O36" s="108"/>
      <c r="P36" s="108"/>
    </row>
    <row r="37" spans="1:16" ht="15.75" customHeight="1">
      <c r="A37" s="99"/>
      <c r="B37" s="108"/>
      <c r="C37" s="108"/>
      <c r="D37" s="108"/>
      <c r="E37" s="108"/>
      <c r="F37" s="108"/>
      <c r="G37" s="108"/>
      <c r="H37" s="108"/>
      <c r="I37" s="108"/>
      <c r="J37" s="108"/>
      <c r="K37" s="108"/>
      <c r="L37" s="108"/>
      <c r="M37" s="108"/>
      <c r="N37" s="108"/>
      <c r="O37" s="108"/>
      <c r="P37" s="108"/>
    </row>
    <row r="38" spans="1:16" ht="15.75" customHeight="1">
      <c r="A38" s="98"/>
      <c r="B38" s="112"/>
      <c r="C38" s="112"/>
      <c r="D38" s="112"/>
      <c r="E38" s="112"/>
      <c r="F38" s="112"/>
      <c r="G38" s="112"/>
      <c r="H38" s="112"/>
      <c r="I38" s="112"/>
      <c r="J38" s="112"/>
      <c r="K38" s="112"/>
      <c r="L38" s="108"/>
      <c r="M38" s="108"/>
      <c r="N38" s="108"/>
      <c r="O38" s="108"/>
      <c r="P38" s="108"/>
    </row>
    <row r="39" spans="1:13" ht="15.75" customHeight="1">
      <c r="A39" s="9" t="s">
        <v>348</v>
      </c>
      <c r="B39" s="1"/>
      <c r="C39" s="1"/>
      <c r="D39" s="1"/>
      <c r="E39" s="1"/>
      <c r="F39" s="1"/>
      <c r="G39" s="1"/>
      <c r="H39" s="1"/>
      <c r="I39" s="1"/>
      <c r="K39" s="1"/>
      <c r="L39" s="1"/>
      <c r="M39" s="1"/>
    </row>
    <row r="40" spans="1:13" ht="15.75" customHeight="1">
      <c r="A40" s="10"/>
      <c r="G40" s="1"/>
      <c r="H40" s="1"/>
      <c r="I40" s="1"/>
      <c r="J40" s="1"/>
      <c r="K40" s="1"/>
      <c r="L40" s="1"/>
      <c r="M40" s="1"/>
    </row>
    <row r="41" spans="1:13" ht="15.75" customHeight="1">
      <c r="A41" s="8"/>
      <c r="B41" s="7"/>
      <c r="C41" s="7"/>
      <c r="D41" s="7"/>
      <c r="E41" s="7"/>
      <c r="F41" s="7"/>
      <c r="G41" s="7"/>
      <c r="H41" s="7"/>
      <c r="I41" s="1"/>
      <c r="J41" s="1"/>
      <c r="K41" s="1"/>
      <c r="L41" s="1"/>
      <c r="M41" s="1"/>
    </row>
    <row r="42" spans="1:16" ht="15.75" customHeight="1">
      <c r="A42" s="27"/>
      <c r="B42" s="68"/>
      <c r="C42" s="68"/>
      <c r="D42" s="68"/>
      <c r="E42" s="68"/>
      <c r="F42" s="68"/>
      <c r="G42" s="68"/>
      <c r="H42" s="68"/>
      <c r="I42" s="45"/>
      <c r="J42" s="45">
        <v>1996</v>
      </c>
      <c r="K42" s="45"/>
      <c r="L42" s="45">
        <v>1997</v>
      </c>
      <c r="M42" s="45"/>
      <c r="N42" s="45">
        <v>1998</v>
      </c>
      <c r="O42" s="45"/>
      <c r="P42" s="45">
        <v>1999</v>
      </c>
    </row>
    <row r="43" spans="1:16" ht="15.75" customHeight="1">
      <c r="A43" s="95" t="s">
        <v>35</v>
      </c>
      <c r="B43" s="113"/>
      <c r="C43" s="113"/>
      <c r="D43" s="113"/>
      <c r="E43" s="113"/>
      <c r="F43" s="113"/>
      <c r="G43" s="113"/>
      <c r="H43" s="113"/>
      <c r="I43" s="107"/>
      <c r="J43" s="107">
        <v>212.026</v>
      </c>
      <c r="K43" s="107"/>
      <c r="L43" s="107">
        <v>173.962</v>
      </c>
      <c r="M43" s="107"/>
      <c r="N43" s="107">
        <f>'[1]Kontantutt'!$L$14/1000</f>
        <v>147.98719680041185</v>
      </c>
      <c r="O43" s="135"/>
      <c r="P43" s="107">
        <f>'[1]Kontantutt'!$M$14/1000</f>
        <v>133.56022470430426</v>
      </c>
    </row>
    <row r="44" spans="1:16" ht="15.75" customHeight="1">
      <c r="A44" s="145"/>
      <c r="B44" s="111"/>
      <c r="C44" s="111"/>
      <c r="D44" s="111"/>
      <c r="E44" s="111"/>
      <c r="F44" s="111"/>
      <c r="G44" s="111"/>
      <c r="H44" s="111"/>
      <c r="I44" s="111"/>
      <c r="J44" s="111"/>
      <c r="K44" s="111"/>
      <c r="L44" s="111"/>
      <c r="M44" s="111"/>
      <c r="N44" s="111"/>
      <c r="O44" s="111"/>
      <c r="P44" s="111"/>
    </row>
    <row r="45" spans="1:16" ht="15.75" customHeight="1">
      <c r="A45" s="16" t="s">
        <v>191</v>
      </c>
      <c r="B45" s="320" t="s">
        <v>60</v>
      </c>
      <c r="C45" s="320"/>
      <c r="D45" s="320"/>
      <c r="E45" s="320"/>
      <c r="F45" s="16"/>
      <c r="G45" s="16"/>
      <c r="H45" s="16"/>
      <c r="I45" s="16"/>
      <c r="J45" s="14"/>
      <c r="K45" s="16"/>
      <c r="L45" s="16"/>
      <c r="M45" s="16"/>
      <c r="N45" s="16"/>
      <c r="O45" s="16"/>
      <c r="P45" s="16"/>
    </row>
    <row r="46" spans="1:17" ht="15.75" customHeight="1">
      <c r="A46" s="198"/>
      <c r="B46" s="324"/>
      <c r="C46" s="324"/>
      <c r="D46" s="324"/>
      <c r="E46" s="324"/>
      <c r="F46" s="324"/>
      <c r="G46" s="324"/>
      <c r="H46" s="324"/>
      <c r="I46" s="324"/>
      <c r="J46" s="324"/>
      <c r="K46" s="324"/>
      <c r="L46" s="324"/>
      <c r="M46" s="324"/>
      <c r="N46" s="324"/>
      <c r="O46" s="324"/>
      <c r="P46" s="324"/>
      <c r="Q46" s="299"/>
    </row>
    <row r="47" spans="1:16" ht="15.75" customHeight="1">
      <c r="A47" s="198"/>
      <c r="B47" s="328"/>
      <c r="C47" s="328"/>
      <c r="D47" s="328"/>
      <c r="E47" s="328"/>
      <c r="F47" s="328"/>
      <c r="G47" s="328"/>
      <c r="H47" s="328"/>
      <c r="I47" s="328"/>
      <c r="J47" s="328"/>
      <c r="K47" s="328"/>
      <c r="L47" s="328"/>
      <c r="M47" s="328"/>
      <c r="N47" s="328"/>
      <c r="O47" s="328"/>
      <c r="P47" s="328"/>
    </row>
    <row r="48" spans="1:16" ht="15.75" customHeight="1">
      <c r="A48" s="99"/>
      <c r="B48" s="108"/>
      <c r="C48" s="108"/>
      <c r="D48" s="108"/>
      <c r="E48" s="108"/>
      <c r="F48" s="108"/>
      <c r="G48" s="108"/>
      <c r="H48" s="108"/>
      <c r="I48" s="108"/>
      <c r="J48" s="108"/>
      <c r="K48" s="108"/>
      <c r="L48" s="108"/>
      <c r="M48" s="108"/>
      <c r="N48" s="108"/>
      <c r="O48" s="108"/>
      <c r="P48" s="108"/>
    </row>
  </sheetData>
  <mergeCells count="9">
    <mergeCell ref="B12:E12"/>
    <mergeCell ref="B14:P14"/>
    <mergeCell ref="B30:E30"/>
    <mergeCell ref="B13:Q13"/>
    <mergeCell ref="B32:P32"/>
    <mergeCell ref="B47:P47"/>
    <mergeCell ref="B45:E45"/>
    <mergeCell ref="B31:P31"/>
    <mergeCell ref="B46:P46"/>
  </mergeCells>
  <printOptions/>
  <pageMargins left="0.75" right="0.75" top="1" bottom="1" header="0.5" footer="0.5"/>
  <pageSetup fitToHeight="1" fitToWidth="1" horizontalDpi="600" verticalDpi="600" orientation="portrait" paperSize="9" scale="67" r:id="rId2"/>
  <headerFooter alignWithMargins="0">
    <oddFooter xml:space="preserve">&amp;R&amp;"Arial Narrow,Normal"&amp;11REPORT ON PAYMENT SYSTEMS 1999 &amp;"Arial,Normal"&amp;12 &amp;"Times New Roman,Normal"&amp;16 51&amp;"Arial,Normal"&amp;10 </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K62"/>
  <sheetViews>
    <sheetView workbookViewId="0" topLeftCell="A43">
      <selection activeCell="B36" sqref="B36"/>
    </sheetView>
  </sheetViews>
  <sheetFormatPr defaultColWidth="11.421875" defaultRowHeight="18" customHeight="1"/>
  <cols>
    <col min="1" max="1" width="27.7109375" style="1" customWidth="1"/>
    <col min="2" max="10" width="8.7109375" style="0" customWidth="1"/>
    <col min="11" max="11" width="6.7109375" style="0" customWidth="1"/>
  </cols>
  <sheetData>
    <row r="1" spans="1:9" ht="15.75" customHeight="1">
      <c r="A1" s="9" t="s">
        <v>311</v>
      </c>
      <c r="B1" s="1"/>
      <c r="C1" s="1"/>
      <c r="D1" s="1"/>
      <c r="E1" s="1"/>
      <c r="F1" s="1"/>
      <c r="G1" s="1"/>
      <c r="H1" s="1"/>
      <c r="I1" s="1"/>
    </row>
    <row r="2" s="1" customFormat="1" ht="15.75" customHeight="1">
      <c r="A2" s="10"/>
    </row>
    <row r="3" spans="1:10" ht="15.75" customHeight="1">
      <c r="A3" s="8"/>
      <c r="B3" s="7"/>
      <c r="C3" s="1"/>
      <c r="D3" s="1"/>
      <c r="E3" s="1"/>
      <c r="F3" s="1"/>
      <c r="G3" s="1"/>
      <c r="H3" s="1"/>
      <c r="I3" s="1"/>
      <c r="J3" s="7"/>
    </row>
    <row r="4" spans="1:10" s="1" customFormat="1" ht="15.75" customHeight="1">
      <c r="A4" s="27"/>
      <c r="B4" s="191">
        <v>1991</v>
      </c>
      <c r="C4" s="191">
        <v>1992</v>
      </c>
      <c r="D4" s="191">
        <v>1993</v>
      </c>
      <c r="E4" s="191">
        <v>1994</v>
      </c>
      <c r="F4" s="191">
        <v>1995</v>
      </c>
      <c r="G4" s="191">
        <v>1996</v>
      </c>
      <c r="H4" s="191">
        <v>1997</v>
      </c>
      <c r="I4" s="191">
        <v>1998</v>
      </c>
      <c r="J4" s="7">
        <v>1999</v>
      </c>
    </row>
    <row r="5" spans="1:11" ht="15.75" customHeight="1">
      <c r="A5" s="12" t="s">
        <v>35</v>
      </c>
      <c r="B5" s="56">
        <v>30649.6</v>
      </c>
      <c r="C5" s="56">
        <v>32028.8</v>
      </c>
      <c r="D5" s="56">
        <v>33407.2</v>
      </c>
      <c r="E5" s="57">
        <v>36952.5</v>
      </c>
      <c r="F5" s="56">
        <v>38359.1</v>
      </c>
      <c r="G5" s="58">
        <v>39588.4</v>
      </c>
      <c r="H5" s="58">
        <v>41220.8</v>
      </c>
      <c r="I5" s="58">
        <v>43577.5</v>
      </c>
      <c r="J5" s="73">
        <f>SUM(J8,J10)</f>
        <v>43837.24099516667</v>
      </c>
      <c r="K5" s="2"/>
    </row>
    <row r="6" spans="1:10" ht="15.75" customHeight="1">
      <c r="A6" s="32"/>
      <c r="B6" s="41"/>
      <c r="C6" s="41"/>
      <c r="D6" s="41"/>
      <c r="E6" s="41"/>
      <c r="F6" s="41"/>
      <c r="G6" s="41"/>
      <c r="H6" s="41"/>
      <c r="I6" s="41"/>
      <c r="J6" s="2"/>
    </row>
    <row r="7" spans="1:10" ht="15.75" customHeight="1">
      <c r="A7" s="15"/>
      <c r="B7" s="41"/>
      <c r="C7" s="41"/>
      <c r="D7" s="41"/>
      <c r="E7" s="41"/>
      <c r="F7" s="41"/>
      <c r="G7" s="41"/>
      <c r="H7" s="41"/>
      <c r="I7" s="41"/>
      <c r="J7" s="2"/>
    </row>
    <row r="8" spans="1:10" ht="15.75" customHeight="1">
      <c r="A8" s="16" t="s">
        <v>192</v>
      </c>
      <c r="B8" s="42">
        <v>28608.5</v>
      </c>
      <c r="C8" s="42">
        <v>29918.6</v>
      </c>
      <c r="D8" s="42">
        <v>31263.5</v>
      </c>
      <c r="E8" s="42">
        <v>34675.9</v>
      </c>
      <c r="F8" s="42">
        <v>35851.1</v>
      </c>
      <c r="G8" s="42">
        <v>36812.2</v>
      </c>
      <c r="H8" s="42">
        <v>38283.4</v>
      </c>
      <c r="I8" s="42">
        <v>40487.3</v>
      </c>
      <c r="J8" s="234">
        <v>40566.237756250004</v>
      </c>
    </row>
    <row r="9" spans="1:10" ht="15.75" customHeight="1">
      <c r="A9" s="46"/>
      <c r="B9" s="42"/>
      <c r="C9" s="42"/>
      <c r="D9" s="42"/>
      <c r="E9" s="42"/>
      <c r="F9" s="42"/>
      <c r="G9" s="42"/>
      <c r="H9" s="42"/>
      <c r="I9" s="42"/>
      <c r="J9" s="2"/>
    </row>
    <row r="10" spans="1:10" ht="15.75" customHeight="1">
      <c r="A10" s="14" t="s">
        <v>193</v>
      </c>
      <c r="B10" s="41">
        <v>2041.1</v>
      </c>
      <c r="C10" s="41">
        <v>2110.2</v>
      </c>
      <c r="D10" s="41">
        <v>2143.7</v>
      </c>
      <c r="E10" s="41">
        <v>2276.6</v>
      </c>
      <c r="F10" s="42">
        <v>2508</v>
      </c>
      <c r="G10" s="42">
        <v>2776.2</v>
      </c>
      <c r="H10" s="42">
        <v>2937.4</v>
      </c>
      <c r="I10" s="42">
        <v>3090.2</v>
      </c>
      <c r="J10" s="42">
        <v>3271.0032389166668</v>
      </c>
    </row>
    <row r="11" spans="1:10" ht="15.75" customHeight="1">
      <c r="A11" s="24"/>
      <c r="B11" s="43"/>
      <c r="C11" s="43"/>
      <c r="D11" s="44"/>
      <c r="E11" s="43"/>
      <c r="F11" s="43"/>
      <c r="G11" s="43"/>
      <c r="H11" s="43"/>
      <c r="I11" s="44"/>
      <c r="J11" s="231"/>
    </row>
    <row r="12" spans="1:10" ht="15.75" customHeight="1">
      <c r="A12" s="14" t="s">
        <v>194</v>
      </c>
      <c r="B12" s="20"/>
      <c r="C12" s="13"/>
      <c r="D12" s="13"/>
      <c r="E12" s="20"/>
      <c r="F12" s="20"/>
      <c r="G12" s="13"/>
      <c r="H12" s="13"/>
      <c r="I12" s="13"/>
      <c r="J12" s="2"/>
    </row>
    <row r="13" spans="1:10" ht="15.75" customHeight="1">
      <c r="A13" s="15"/>
      <c r="B13" s="13"/>
      <c r="C13" s="13"/>
      <c r="D13" s="13"/>
      <c r="E13" s="13"/>
      <c r="F13" s="20"/>
      <c r="G13" s="20"/>
      <c r="H13" s="13"/>
      <c r="I13" s="13"/>
      <c r="J13" s="2"/>
    </row>
    <row r="14" spans="1:10" ht="15.75" customHeight="1">
      <c r="A14" s="19"/>
      <c r="B14" s="17"/>
      <c r="C14" s="17"/>
      <c r="D14" s="17"/>
      <c r="E14" s="17"/>
      <c r="F14" s="17"/>
      <c r="G14" s="17"/>
      <c r="H14" s="17"/>
      <c r="I14" s="17"/>
      <c r="J14" s="2"/>
    </row>
    <row r="15" spans="1:9" ht="15.75" customHeight="1">
      <c r="A15" s="9" t="s">
        <v>312</v>
      </c>
      <c r="B15" s="1"/>
      <c r="C15" s="1"/>
      <c r="D15" s="1"/>
      <c r="E15" s="1"/>
      <c r="F15" s="1"/>
      <c r="G15" s="1"/>
      <c r="H15" s="1"/>
      <c r="I15" s="1"/>
    </row>
    <row r="16" spans="1:10" ht="15.75" customHeight="1">
      <c r="A16" s="10"/>
      <c r="B16" s="1"/>
      <c r="C16" s="1"/>
      <c r="D16" s="1"/>
      <c r="E16" s="1"/>
      <c r="F16" s="1"/>
      <c r="G16" s="1"/>
      <c r="H16" s="1"/>
      <c r="I16" s="1"/>
      <c r="J16" s="2"/>
    </row>
    <row r="17" spans="1:9" ht="15.75" customHeight="1">
      <c r="A17" s="8"/>
      <c r="B17" s="7"/>
      <c r="C17" s="1"/>
      <c r="D17" s="1"/>
      <c r="E17" s="1"/>
      <c r="F17" s="1"/>
      <c r="G17" s="1"/>
      <c r="H17" s="1"/>
      <c r="I17" s="1"/>
    </row>
    <row r="18" spans="1:10" ht="15.75" customHeight="1">
      <c r="A18" s="27"/>
      <c r="B18" s="45">
        <v>1991</v>
      </c>
      <c r="C18" s="45">
        <v>1992</v>
      </c>
      <c r="D18" s="45">
        <v>1993</v>
      </c>
      <c r="E18" s="45">
        <v>1994</v>
      </c>
      <c r="F18" s="45">
        <v>1995</v>
      </c>
      <c r="G18" s="45">
        <v>1996</v>
      </c>
      <c r="H18" s="45">
        <v>1997</v>
      </c>
      <c r="I18" s="45">
        <v>1998</v>
      </c>
      <c r="J18" s="226">
        <v>1999</v>
      </c>
    </row>
    <row r="19" spans="1:10" ht="15.75" customHeight="1">
      <c r="A19" s="12" t="s">
        <v>35</v>
      </c>
      <c r="B19" s="56">
        <v>28608.5</v>
      </c>
      <c r="C19" s="56">
        <v>29918.6</v>
      </c>
      <c r="D19" s="56">
        <v>31263.5</v>
      </c>
      <c r="E19" s="57">
        <v>34675.9</v>
      </c>
      <c r="F19" s="56">
        <v>35851.1</v>
      </c>
      <c r="G19" s="58">
        <v>36812.2</v>
      </c>
      <c r="H19" s="58">
        <v>38283.4</v>
      </c>
      <c r="I19" s="58">
        <v>40487.3</v>
      </c>
      <c r="J19" s="227">
        <v>40566.237756250004</v>
      </c>
    </row>
    <row r="20" spans="1:9" ht="15.75" customHeight="1">
      <c r="A20" s="32"/>
      <c r="B20" s="41"/>
      <c r="C20" s="41"/>
      <c r="D20" s="41"/>
      <c r="E20" s="41"/>
      <c r="F20" s="41"/>
      <c r="G20" s="41"/>
      <c r="H20" s="41"/>
      <c r="I20" s="41"/>
    </row>
    <row r="21" spans="1:9" ht="15.75" customHeight="1">
      <c r="A21" s="15"/>
      <c r="B21" s="41"/>
      <c r="C21" s="41"/>
      <c r="D21" s="41"/>
      <c r="E21" s="41"/>
      <c r="F21" s="41"/>
      <c r="G21" s="41"/>
      <c r="H21" s="41"/>
      <c r="I21" s="41"/>
    </row>
    <row r="22" spans="1:10" s="1" customFormat="1" ht="15.75" customHeight="1">
      <c r="A22" s="16" t="s">
        <v>36</v>
      </c>
      <c r="B22" s="42">
        <v>19571.1</v>
      </c>
      <c r="C22" s="42">
        <v>20864.3</v>
      </c>
      <c r="D22" s="42">
        <v>22009.8</v>
      </c>
      <c r="E22" s="42">
        <v>24832.6</v>
      </c>
      <c r="F22" s="42">
        <v>25522.1</v>
      </c>
      <c r="G22" s="42">
        <v>25985.4</v>
      </c>
      <c r="H22" s="42">
        <v>26711.4</v>
      </c>
      <c r="I22" s="42">
        <v>27772.9</v>
      </c>
      <c r="J22" s="228">
        <v>27290.454583333336</v>
      </c>
    </row>
    <row r="23" spans="1:10" s="1" customFormat="1" ht="15.75" customHeight="1">
      <c r="A23" s="47" t="s">
        <v>37</v>
      </c>
      <c r="B23" s="42">
        <v>828.1</v>
      </c>
      <c r="C23" s="42">
        <v>1282.4</v>
      </c>
      <c r="D23" s="42">
        <v>1889.5</v>
      </c>
      <c r="E23" s="42">
        <v>2548.3</v>
      </c>
      <c r="F23" s="42">
        <v>2991.7</v>
      </c>
      <c r="G23" s="42">
        <v>3465.2</v>
      </c>
      <c r="H23" s="42">
        <v>4068</v>
      </c>
      <c r="I23" s="42">
        <v>4875.1</v>
      </c>
      <c r="J23" s="228">
        <v>5588.061679166666</v>
      </c>
    </row>
    <row r="24" spans="1:10" s="1" customFormat="1" ht="15.75" customHeight="1">
      <c r="A24" s="14" t="s">
        <v>38</v>
      </c>
      <c r="B24" s="190"/>
      <c r="C24" s="190"/>
      <c r="D24" s="190"/>
      <c r="E24" s="41">
        <v>105.5</v>
      </c>
      <c r="F24" s="42">
        <v>1025.1</v>
      </c>
      <c r="G24" s="42">
        <v>1771.2</v>
      </c>
      <c r="H24" s="42">
        <v>2629.7</v>
      </c>
      <c r="I24" s="42">
        <v>3649.5</v>
      </c>
      <c r="J24" s="228">
        <v>3949.1605583333335</v>
      </c>
    </row>
    <row r="25" spans="1:10" s="1" customFormat="1" ht="15.75" customHeight="1">
      <c r="A25" s="22" t="s">
        <v>39</v>
      </c>
      <c r="B25" s="41">
        <v>7641.5</v>
      </c>
      <c r="C25" s="41">
        <v>7193</v>
      </c>
      <c r="D25" s="41">
        <v>6777.5</v>
      </c>
      <c r="E25" s="41">
        <v>6585.8</v>
      </c>
      <c r="F25" s="42">
        <v>5727.5</v>
      </c>
      <c r="G25" s="42">
        <v>4961.6</v>
      </c>
      <c r="H25" s="42">
        <v>4245.8</v>
      </c>
      <c r="I25" s="42">
        <v>3473.3</v>
      </c>
      <c r="J25" s="228">
        <v>3026.7075791666666</v>
      </c>
    </row>
    <row r="26" spans="1:10" ht="15.75" customHeight="1">
      <c r="A26" s="48" t="s">
        <v>40</v>
      </c>
      <c r="B26" s="43">
        <v>567.8</v>
      </c>
      <c r="C26" s="43">
        <v>578.9</v>
      </c>
      <c r="D26" s="44">
        <v>586.7</v>
      </c>
      <c r="E26" s="43">
        <v>603.7</v>
      </c>
      <c r="F26" s="43">
        <v>584.7</v>
      </c>
      <c r="G26" s="43">
        <v>628.8</v>
      </c>
      <c r="H26" s="43">
        <v>628.6</v>
      </c>
      <c r="I26" s="44">
        <v>716.6</v>
      </c>
      <c r="J26" s="229">
        <v>711.85335625</v>
      </c>
    </row>
    <row r="27" spans="1:9" ht="15.75" customHeight="1">
      <c r="A27" s="14" t="s">
        <v>194</v>
      </c>
      <c r="B27" s="20"/>
      <c r="C27" s="13"/>
      <c r="D27" s="13"/>
      <c r="E27" s="20"/>
      <c r="F27" s="20"/>
      <c r="G27" s="13"/>
      <c r="H27" s="13"/>
      <c r="I27" s="13"/>
    </row>
    <row r="28" spans="1:9" ht="15.75" customHeight="1">
      <c r="A28" s="15"/>
      <c r="H28" s="13"/>
      <c r="I28" s="13"/>
    </row>
    <row r="29" spans="1:9" ht="15.75" customHeight="1">
      <c r="A29" s="19"/>
      <c r="B29" s="17"/>
      <c r="C29" s="17"/>
      <c r="D29" s="17"/>
      <c r="E29" s="17"/>
      <c r="F29" s="17"/>
      <c r="G29" s="17"/>
      <c r="H29" s="17"/>
      <c r="I29" s="17"/>
    </row>
    <row r="30" spans="1:9" ht="15.75" customHeight="1">
      <c r="A30" s="9" t="s">
        <v>313</v>
      </c>
      <c r="B30" s="1"/>
      <c r="C30" s="1"/>
      <c r="D30" s="1"/>
      <c r="E30" s="1"/>
      <c r="F30" s="1"/>
      <c r="G30" s="1"/>
      <c r="H30" s="1"/>
      <c r="I30" s="1"/>
    </row>
    <row r="31" spans="1:9" ht="15.75" customHeight="1">
      <c r="A31" s="10"/>
      <c r="B31" s="1"/>
      <c r="C31" s="1"/>
      <c r="D31" s="1"/>
      <c r="E31" s="1"/>
      <c r="F31" s="1"/>
      <c r="G31" s="1"/>
      <c r="H31" s="1"/>
      <c r="I31" s="1"/>
    </row>
    <row r="32" spans="1:10" ht="15.75" customHeight="1">
      <c r="A32" s="8"/>
      <c r="B32" s="7"/>
      <c r="C32" s="1"/>
      <c r="D32" s="1"/>
      <c r="E32" s="1"/>
      <c r="F32" s="1"/>
      <c r="G32" s="1"/>
      <c r="H32" s="1"/>
      <c r="I32" s="1"/>
      <c r="J32" s="7"/>
    </row>
    <row r="33" spans="1:10" ht="15.75" customHeight="1">
      <c r="A33" s="27"/>
      <c r="B33" s="45">
        <v>1991</v>
      </c>
      <c r="C33" s="45">
        <v>1992</v>
      </c>
      <c r="D33" s="45">
        <v>1993</v>
      </c>
      <c r="E33" s="45">
        <v>1994</v>
      </c>
      <c r="F33" s="45">
        <v>1995</v>
      </c>
      <c r="G33" s="45">
        <v>1996</v>
      </c>
      <c r="H33" s="45">
        <v>1997</v>
      </c>
      <c r="I33" s="45">
        <v>1998</v>
      </c>
      <c r="J33" s="7">
        <v>1999</v>
      </c>
    </row>
    <row r="34" spans="1:10" ht="15.75" customHeight="1">
      <c r="A34" s="12" t="s">
        <v>35</v>
      </c>
      <c r="B34" s="61">
        <f>(B19/B19)*100</f>
        <v>100</v>
      </c>
      <c r="C34" s="61">
        <f aca="true" t="shared" si="0" ref="C34:J34">(C19/C19)*100</f>
        <v>100</v>
      </c>
      <c r="D34" s="61">
        <f t="shared" si="0"/>
        <v>100</v>
      </c>
      <c r="E34" s="61">
        <f t="shared" si="0"/>
        <v>100</v>
      </c>
      <c r="F34" s="61">
        <f t="shared" si="0"/>
        <v>100</v>
      </c>
      <c r="G34" s="61">
        <f t="shared" si="0"/>
        <v>100</v>
      </c>
      <c r="H34" s="61">
        <f t="shared" si="0"/>
        <v>100</v>
      </c>
      <c r="I34" s="61">
        <f t="shared" si="0"/>
        <v>100</v>
      </c>
      <c r="J34" s="61">
        <f t="shared" si="0"/>
        <v>100</v>
      </c>
    </row>
    <row r="35" spans="1:9" ht="15.75" customHeight="1">
      <c r="A35" s="32"/>
      <c r="B35" s="59"/>
      <c r="C35" s="41"/>
      <c r="D35" s="41"/>
      <c r="E35" s="41"/>
      <c r="F35" s="41"/>
      <c r="G35" s="41"/>
      <c r="H35" s="41"/>
      <c r="I35" s="60"/>
    </row>
    <row r="36" spans="1:9" ht="15.75" customHeight="1">
      <c r="A36" s="15"/>
      <c r="B36" s="62"/>
      <c r="C36" s="41"/>
      <c r="D36" s="41"/>
      <c r="E36" s="41"/>
      <c r="F36" s="41"/>
      <c r="G36" s="41"/>
      <c r="H36" s="41"/>
      <c r="I36" s="63"/>
    </row>
    <row r="37" spans="1:10" ht="15.75" customHeight="1">
      <c r="A37" s="16" t="s">
        <v>36</v>
      </c>
      <c r="B37" s="64">
        <f>(B22/B$19)*100</f>
        <v>68.41008791093556</v>
      </c>
      <c r="C37" s="64">
        <f aca="true" t="shared" si="1" ref="C37:H37">(C22/C19)*100</f>
        <v>69.73688608424192</v>
      </c>
      <c r="D37" s="64">
        <f t="shared" si="1"/>
        <v>70.4009467909863</v>
      </c>
      <c r="E37" s="64">
        <f t="shared" si="1"/>
        <v>71.61342603941065</v>
      </c>
      <c r="F37" s="64">
        <f t="shared" si="1"/>
        <v>71.18916853318308</v>
      </c>
      <c r="G37" s="64">
        <f t="shared" si="1"/>
        <v>70.58909817940793</v>
      </c>
      <c r="H37" s="64">
        <f t="shared" si="1"/>
        <v>69.77279969908629</v>
      </c>
      <c r="I37" s="64">
        <f>(I22/I19)*100</f>
        <v>68.5965722584613</v>
      </c>
      <c r="J37" s="64">
        <f>(J22/J19)*100</f>
        <v>67.27381214721771</v>
      </c>
    </row>
    <row r="38" spans="1:10" ht="15.75" customHeight="1">
      <c r="A38" s="47" t="s">
        <v>37</v>
      </c>
      <c r="B38" s="64">
        <f aca="true" t="shared" si="2" ref="B38:J41">(B23/B$19)*100</f>
        <v>2.8945942639425346</v>
      </c>
      <c r="C38" s="64">
        <f t="shared" si="2"/>
        <v>4.28629681870141</v>
      </c>
      <c r="D38" s="64">
        <f t="shared" si="2"/>
        <v>6.043789083116094</v>
      </c>
      <c r="E38" s="64">
        <f t="shared" si="2"/>
        <v>7.3489080312262995</v>
      </c>
      <c r="F38" s="64">
        <f t="shared" si="2"/>
        <v>8.344792767864863</v>
      </c>
      <c r="G38" s="64">
        <f t="shared" si="2"/>
        <v>9.413183672804125</v>
      </c>
      <c r="H38" s="64">
        <f t="shared" si="2"/>
        <v>10.626015453172915</v>
      </c>
      <c r="I38" s="64">
        <f t="shared" si="2"/>
        <v>12.041059789119057</v>
      </c>
      <c r="J38" s="64">
        <f t="shared" si="2"/>
        <v>13.775153892119855</v>
      </c>
    </row>
    <row r="39" spans="1:10" ht="15.75" customHeight="1">
      <c r="A39" s="14" t="s">
        <v>38</v>
      </c>
      <c r="B39" s="64">
        <f t="shared" si="2"/>
        <v>0</v>
      </c>
      <c r="C39" s="64">
        <f t="shared" si="2"/>
        <v>0</v>
      </c>
      <c r="D39" s="64">
        <f t="shared" si="2"/>
        <v>0</v>
      </c>
      <c r="E39" s="64">
        <f t="shared" si="2"/>
        <v>0.3042458883547363</v>
      </c>
      <c r="F39" s="64">
        <f t="shared" si="2"/>
        <v>2.859326492074162</v>
      </c>
      <c r="G39" s="64">
        <f t="shared" si="2"/>
        <v>4.811448378526684</v>
      </c>
      <c r="H39" s="64">
        <f t="shared" si="2"/>
        <v>6.869034620749462</v>
      </c>
      <c r="I39" s="64">
        <f t="shared" si="2"/>
        <v>9.01393770392197</v>
      </c>
      <c r="J39" s="64">
        <f t="shared" si="2"/>
        <v>9.735091979844471</v>
      </c>
    </row>
    <row r="40" spans="1:10" ht="15.75" customHeight="1">
      <c r="A40" s="22" t="s">
        <v>39</v>
      </c>
      <c r="B40" s="64">
        <f t="shared" si="2"/>
        <v>26.710593005575266</v>
      </c>
      <c r="C40" s="64">
        <f t="shared" si="2"/>
        <v>24.041900356300093</v>
      </c>
      <c r="D40" s="64">
        <f t="shared" si="2"/>
        <v>21.678634829753545</v>
      </c>
      <c r="E40" s="64">
        <f t="shared" si="2"/>
        <v>18.9924414362713</v>
      </c>
      <c r="F40" s="64">
        <f t="shared" si="2"/>
        <v>15.975799905721164</v>
      </c>
      <c r="G40" s="64">
        <f t="shared" si="2"/>
        <v>13.47814039910682</v>
      </c>
      <c r="H40" s="64">
        <f t="shared" si="2"/>
        <v>11.09044651206528</v>
      </c>
      <c r="I40" s="64">
        <f t="shared" si="2"/>
        <v>8.578739505968539</v>
      </c>
      <c r="J40" s="64">
        <f t="shared" si="2"/>
        <v>7.461149336433952</v>
      </c>
    </row>
    <row r="41" spans="1:10" ht="15.75" customHeight="1">
      <c r="A41" s="48" t="s">
        <v>40</v>
      </c>
      <c r="B41" s="65">
        <f t="shared" si="2"/>
        <v>1.984724819546638</v>
      </c>
      <c r="C41" s="65">
        <f t="shared" si="2"/>
        <v>1.9349167407565864</v>
      </c>
      <c r="D41" s="65">
        <f t="shared" si="2"/>
        <v>1.876629296144066</v>
      </c>
      <c r="E41" s="65">
        <f t="shared" si="2"/>
        <v>1.7409786047370077</v>
      </c>
      <c r="F41" s="65">
        <f t="shared" si="2"/>
        <v>1.630912301156729</v>
      </c>
      <c r="G41" s="65">
        <f t="shared" si="2"/>
        <v>1.7081293701544598</v>
      </c>
      <c r="H41" s="65">
        <f t="shared" si="2"/>
        <v>1.641964924745451</v>
      </c>
      <c r="I41" s="65">
        <f t="shared" si="2"/>
        <v>1.7699377335608941</v>
      </c>
      <c r="J41" s="65">
        <f t="shared" si="2"/>
        <v>1.7547926443839998</v>
      </c>
    </row>
    <row r="42" spans="1:9" ht="15.75" customHeight="1">
      <c r="A42" s="14" t="s">
        <v>194</v>
      </c>
      <c r="B42" s="20"/>
      <c r="C42" s="13"/>
      <c r="D42" s="13"/>
      <c r="E42" s="20"/>
      <c r="F42" s="20"/>
      <c r="G42" s="13"/>
      <c r="H42" s="13"/>
      <c r="I42" s="13"/>
    </row>
    <row r="43" spans="1:9" ht="15.75" customHeight="1">
      <c r="A43" s="15"/>
      <c r="B43" s="20"/>
      <c r="C43" s="13"/>
      <c r="D43" s="13"/>
      <c r="E43" s="20"/>
      <c r="F43" s="20"/>
      <c r="G43" s="13"/>
      <c r="H43" s="13"/>
      <c r="I43" s="13"/>
    </row>
    <row r="44" spans="1:9" ht="15.75" customHeight="1">
      <c r="A44" s="14"/>
      <c r="B44" s="13"/>
      <c r="C44" s="13"/>
      <c r="D44" s="13"/>
      <c r="E44" s="13"/>
      <c r="F44" s="13"/>
      <c r="G44" s="13"/>
      <c r="H44" s="20"/>
      <c r="I44" s="13"/>
    </row>
    <row r="45" spans="1:9" ht="15.75" customHeight="1">
      <c r="A45" s="9" t="s">
        <v>314</v>
      </c>
      <c r="B45" s="1"/>
      <c r="C45" s="1"/>
      <c r="D45" s="1"/>
      <c r="E45" s="1"/>
      <c r="F45" s="1"/>
      <c r="G45" s="1"/>
      <c r="H45" s="1"/>
      <c r="I45" s="1"/>
    </row>
    <row r="46" spans="1:9" ht="15.75" customHeight="1">
      <c r="A46" s="10"/>
      <c r="B46" s="1"/>
      <c r="C46" s="1"/>
      <c r="D46" s="1"/>
      <c r="E46" s="1"/>
      <c r="F46" s="1"/>
      <c r="G46" s="1"/>
      <c r="H46" s="1"/>
      <c r="I46" s="1"/>
    </row>
    <row r="47" spans="1:10" ht="15.75" customHeight="1">
      <c r="A47" s="8"/>
      <c r="B47" s="7"/>
      <c r="C47" s="1"/>
      <c r="D47" s="1"/>
      <c r="E47" s="1"/>
      <c r="F47" s="1"/>
      <c r="G47" s="1"/>
      <c r="H47" s="1"/>
      <c r="I47" s="1"/>
      <c r="J47" s="7"/>
    </row>
    <row r="48" spans="1:10" ht="15.75" customHeight="1">
      <c r="A48" s="27"/>
      <c r="B48" s="45">
        <v>1991</v>
      </c>
      <c r="C48" s="45">
        <v>1992</v>
      </c>
      <c r="D48" s="45">
        <v>1993</v>
      </c>
      <c r="E48" s="45">
        <v>1994</v>
      </c>
      <c r="F48" s="45">
        <v>1995</v>
      </c>
      <c r="G48" s="45">
        <v>1996</v>
      </c>
      <c r="H48" s="45">
        <v>1997</v>
      </c>
      <c r="I48" s="45">
        <v>1998</v>
      </c>
      <c r="J48" s="33">
        <v>1999</v>
      </c>
    </row>
    <row r="49" spans="1:10" ht="15.75" customHeight="1">
      <c r="A49" s="12" t="s">
        <v>35</v>
      </c>
      <c r="B49" s="53">
        <v>4.47</v>
      </c>
      <c r="C49" s="53">
        <v>4.77</v>
      </c>
      <c r="D49" s="53">
        <v>4.87</v>
      </c>
      <c r="E49" s="54">
        <v>4.84</v>
      </c>
      <c r="F49" s="55">
        <v>4.93</v>
      </c>
      <c r="G49" s="55">
        <v>4.9</v>
      </c>
      <c r="H49" s="55">
        <v>5.17</v>
      </c>
      <c r="I49" s="55">
        <v>4.71</v>
      </c>
      <c r="J49" s="235">
        <v>5.278627807819052</v>
      </c>
    </row>
    <row r="50" spans="1:10" ht="15.75" customHeight="1">
      <c r="A50" s="32"/>
      <c r="B50" s="49"/>
      <c r="C50" s="49"/>
      <c r="D50" s="49"/>
      <c r="E50" s="49"/>
      <c r="F50" s="49"/>
      <c r="G50" s="49"/>
      <c r="H50" s="49"/>
      <c r="I50" s="49"/>
      <c r="J50" s="16"/>
    </row>
    <row r="51" spans="1:10" ht="15.75" customHeight="1">
      <c r="A51" s="15"/>
      <c r="B51" s="49"/>
      <c r="C51" s="49"/>
      <c r="D51" s="49"/>
      <c r="E51" s="49"/>
      <c r="F51" s="49"/>
      <c r="G51" s="49"/>
      <c r="H51" s="49"/>
      <c r="I51" s="49"/>
      <c r="J51" s="16"/>
    </row>
    <row r="52" spans="1:10" ht="15.75" customHeight="1">
      <c r="A52" s="16" t="s">
        <v>36</v>
      </c>
      <c r="B52" s="50">
        <v>1.44</v>
      </c>
      <c r="C52" s="50">
        <v>1.5</v>
      </c>
      <c r="D52" s="50">
        <v>1.43</v>
      </c>
      <c r="E52" s="50">
        <v>1.32</v>
      </c>
      <c r="F52" s="50">
        <v>1.35</v>
      </c>
      <c r="G52" s="50">
        <v>1.33</v>
      </c>
      <c r="H52" s="50">
        <v>1.24</v>
      </c>
      <c r="I52" s="50">
        <v>1.25</v>
      </c>
      <c r="J52" s="232">
        <v>1.3044854160011472</v>
      </c>
    </row>
    <row r="53" spans="1:10" ht="15.75" customHeight="1">
      <c r="A53" s="47" t="s">
        <v>37</v>
      </c>
      <c r="B53" s="50">
        <v>4.36</v>
      </c>
      <c r="C53" s="50">
        <v>6.35</v>
      </c>
      <c r="D53" s="50">
        <v>7.74</v>
      </c>
      <c r="E53" s="50">
        <v>8.01</v>
      </c>
      <c r="F53" s="50">
        <v>8.63</v>
      </c>
      <c r="G53" s="50">
        <v>8.66</v>
      </c>
      <c r="H53" s="50">
        <v>8.74</v>
      </c>
      <c r="I53" s="50">
        <v>8.38</v>
      </c>
      <c r="J53" s="232">
        <v>8.732902892238194</v>
      </c>
    </row>
    <row r="54" spans="1:10" ht="15.75" customHeight="1">
      <c r="A54" s="14" t="s">
        <v>38</v>
      </c>
      <c r="B54" s="189"/>
      <c r="C54" s="189"/>
      <c r="D54" s="189"/>
      <c r="E54" s="49">
        <v>5.35</v>
      </c>
      <c r="F54" s="50">
        <v>9.09</v>
      </c>
      <c r="G54" s="50">
        <v>10.71</v>
      </c>
      <c r="H54" s="50">
        <v>11.02</v>
      </c>
      <c r="I54" s="50">
        <v>10.78</v>
      </c>
      <c r="J54" s="232">
        <v>10.852939344175013</v>
      </c>
    </row>
    <row r="55" spans="1:10" ht="15.75" customHeight="1">
      <c r="A55" s="22" t="s">
        <v>39</v>
      </c>
      <c r="B55" s="49">
        <v>5.62</v>
      </c>
      <c r="C55" s="49">
        <v>6.11</v>
      </c>
      <c r="D55" s="49">
        <v>6.32</v>
      </c>
      <c r="E55" s="49">
        <v>6.43</v>
      </c>
      <c r="F55" s="50">
        <v>6.33</v>
      </c>
      <c r="G55" s="50">
        <v>5.93</v>
      </c>
      <c r="H55" s="50">
        <v>5.68</v>
      </c>
      <c r="I55" s="50">
        <v>4.37</v>
      </c>
      <c r="J55" s="232">
        <v>4.876586063878633</v>
      </c>
    </row>
    <row r="56" spans="1:10" ht="15.75" customHeight="1">
      <c r="A56" s="48" t="s">
        <v>40</v>
      </c>
      <c r="B56" s="51">
        <v>1.96</v>
      </c>
      <c r="C56" s="51">
        <v>1.97</v>
      </c>
      <c r="D56" s="52">
        <v>1.98</v>
      </c>
      <c r="E56" s="51">
        <v>2.06</v>
      </c>
      <c r="F56" s="51">
        <v>2.13</v>
      </c>
      <c r="G56" s="51">
        <v>2.04</v>
      </c>
      <c r="H56" s="51">
        <v>2.19</v>
      </c>
      <c r="I56" s="52">
        <v>1.99</v>
      </c>
      <c r="J56" s="233">
        <v>2.093127730477003</v>
      </c>
    </row>
    <row r="57" spans="1:9" ht="15.75" customHeight="1">
      <c r="A57" s="14" t="s">
        <v>194</v>
      </c>
      <c r="B57" s="20"/>
      <c r="C57" s="13"/>
      <c r="D57" s="13"/>
      <c r="E57" s="20"/>
      <c r="F57" s="20"/>
      <c r="G57" s="13"/>
      <c r="H57" s="13"/>
      <c r="I57" s="13"/>
    </row>
    <row r="58" spans="1:9" ht="15.75" customHeight="1">
      <c r="A58" s="15"/>
      <c r="B58" s="20"/>
      <c r="C58" s="13"/>
      <c r="D58" s="13"/>
      <c r="E58" s="20"/>
      <c r="F58" s="20"/>
      <c r="G58" s="13"/>
      <c r="H58" s="13"/>
      <c r="I58" s="13"/>
    </row>
    <row r="59" spans="1:9" ht="15.75" customHeight="1">
      <c r="A59" s="14"/>
      <c r="B59" s="16"/>
      <c r="C59" s="16"/>
      <c r="D59" s="16"/>
      <c r="E59" s="16"/>
      <c r="F59" s="16"/>
      <c r="G59" s="16"/>
      <c r="H59" s="16"/>
      <c r="I59" s="16"/>
    </row>
    <row r="60" spans="1:9" ht="15.75" customHeight="1">
      <c r="A60" s="37"/>
      <c r="B60" s="16"/>
      <c r="C60" s="16"/>
      <c r="D60" s="16"/>
      <c r="E60" s="16"/>
      <c r="F60" s="16"/>
      <c r="G60" s="6"/>
      <c r="H60" s="6"/>
      <c r="I60" s="6"/>
    </row>
    <row r="61" spans="7:9" ht="15.75" customHeight="1">
      <c r="G61" s="6"/>
      <c r="H61" s="6"/>
      <c r="I61" s="6"/>
    </row>
    <row r="62" spans="7:9" ht="15.75" customHeight="1">
      <c r="G62" s="6"/>
      <c r="H62" s="6"/>
      <c r="I62" s="6"/>
    </row>
    <row r="63" ht="15.75" customHeight="1"/>
    <row r="64" ht="15.75" customHeight="1"/>
    <row r="65" ht="15.75" customHeight="1"/>
    <row r="66" ht="15.75" customHeight="1"/>
    <row r="67" ht="15.75" customHeight="1"/>
    <row r="68" ht="15.75" customHeight="1"/>
    <row r="69" ht="15.75" customHeight="1"/>
  </sheetData>
  <printOptions/>
  <pageMargins left="0.75" right="0.75" top="1" bottom="1" header="0.5" footer="0.5"/>
  <pageSetup fitToHeight="1" fitToWidth="1" horizontalDpi="600" verticalDpi="600" orientation="portrait" paperSize="9" scale="77" r:id="rId2"/>
  <headerFooter alignWithMargins="0">
    <oddFooter xml:space="preserve">&amp;L&amp;"Times New Roman,Normal"&amp;16 52&amp;"Arial,Normal"&amp;10  &amp;"Arial Narrow,Normal"&amp;11REPORT ON PAYMENT SYSTEMS 1999 &amp;"Arial,Normal"&amp;10 </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K66"/>
  <sheetViews>
    <sheetView workbookViewId="0" topLeftCell="A42">
      <selection activeCell="B36" sqref="B36"/>
    </sheetView>
  </sheetViews>
  <sheetFormatPr defaultColWidth="11.421875" defaultRowHeight="12.75"/>
  <cols>
    <col min="1" max="1" width="28.7109375" style="1" customWidth="1"/>
    <col min="2" max="10" width="8.7109375" style="0" customWidth="1"/>
  </cols>
  <sheetData>
    <row r="1" spans="1:9" ht="15.75" customHeight="1">
      <c r="A1" s="9" t="s">
        <v>315</v>
      </c>
      <c r="B1" s="1"/>
      <c r="C1" s="1"/>
      <c r="D1" s="1"/>
      <c r="E1" s="1"/>
      <c r="F1" s="1"/>
      <c r="G1" s="1"/>
      <c r="H1" s="1"/>
      <c r="I1" s="1"/>
    </row>
    <row r="2" s="1" customFormat="1" ht="15.75" customHeight="1">
      <c r="A2" s="10"/>
    </row>
    <row r="3" spans="1:9" ht="15.75" customHeight="1">
      <c r="A3" s="8"/>
      <c r="B3" s="7"/>
      <c r="C3" s="1"/>
      <c r="D3" s="1"/>
      <c r="E3" s="1"/>
      <c r="F3" s="1"/>
      <c r="G3" s="1"/>
      <c r="H3" s="1"/>
      <c r="I3" s="1"/>
    </row>
    <row r="4" spans="1:10" s="1" customFormat="1" ht="15.75" customHeight="1">
      <c r="A4" s="27"/>
      <c r="B4" s="45">
        <v>1991</v>
      </c>
      <c r="C4" s="45">
        <v>1992</v>
      </c>
      <c r="D4" s="45">
        <v>1993</v>
      </c>
      <c r="E4" s="45">
        <v>1994</v>
      </c>
      <c r="F4" s="45">
        <v>1995</v>
      </c>
      <c r="G4" s="45">
        <v>1996</v>
      </c>
      <c r="H4" s="45">
        <v>1997</v>
      </c>
      <c r="I4" s="45">
        <v>1998</v>
      </c>
      <c r="J4" s="239">
        <v>1999</v>
      </c>
    </row>
    <row r="5" spans="1:11" ht="15.75" customHeight="1">
      <c r="A5" s="12" t="s">
        <v>35</v>
      </c>
      <c r="B5" s="56">
        <v>487.2</v>
      </c>
      <c r="C5" s="56">
        <v>509.5</v>
      </c>
      <c r="D5" s="56">
        <v>512.2</v>
      </c>
      <c r="E5" s="57">
        <v>524.2</v>
      </c>
      <c r="F5" s="56">
        <v>519.8</v>
      </c>
      <c r="G5" s="58">
        <v>509.2</v>
      </c>
      <c r="H5" s="58">
        <v>517.5</v>
      </c>
      <c r="I5" s="58">
        <v>494.3</v>
      </c>
      <c r="J5" s="149">
        <v>524.9</v>
      </c>
      <c r="K5" s="2"/>
    </row>
    <row r="6" spans="1:10" ht="15.75" customHeight="1">
      <c r="A6" s="32"/>
      <c r="B6" s="41"/>
      <c r="C6" s="41"/>
      <c r="D6" s="41"/>
      <c r="E6" s="41"/>
      <c r="F6" s="41"/>
      <c r="G6" s="41"/>
      <c r="H6" s="41"/>
      <c r="I6" s="41"/>
      <c r="J6" s="149"/>
    </row>
    <row r="7" spans="1:10" ht="15.75" customHeight="1">
      <c r="A7" s="15"/>
      <c r="B7" s="41"/>
      <c r="C7" s="41"/>
      <c r="D7" s="41"/>
      <c r="E7" s="41"/>
      <c r="F7" s="41"/>
      <c r="G7" s="41"/>
      <c r="H7" s="41"/>
      <c r="I7" s="41"/>
      <c r="J7" s="149"/>
    </row>
    <row r="8" spans="1:10" ht="15.75" customHeight="1">
      <c r="A8" s="16" t="s">
        <v>36</v>
      </c>
      <c r="B8" s="42">
        <v>28.2</v>
      </c>
      <c r="C8" s="42">
        <v>31.3</v>
      </c>
      <c r="D8" s="42">
        <v>31.5</v>
      </c>
      <c r="E8" s="42">
        <v>32.7</v>
      </c>
      <c r="F8" s="42">
        <v>34.2</v>
      </c>
      <c r="G8" s="42">
        <v>34.7</v>
      </c>
      <c r="H8" s="42">
        <v>33</v>
      </c>
      <c r="I8" s="42">
        <v>34.7</v>
      </c>
      <c r="J8" s="237">
        <v>35.6</v>
      </c>
    </row>
    <row r="9" spans="1:10" ht="15.75" customHeight="1">
      <c r="A9" s="47" t="s">
        <v>37</v>
      </c>
      <c r="B9" s="42">
        <v>7.4</v>
      </c>
      <c r="C9" s="42">
        <v>16.3</v>
      </c>
      <c r="D9" s="42">
        <v>29.2</v>
      </c>
      <c r="E9" s="42">
        <v>40.8</v>
      </c>
      <c r="F9" s="42">
        <v>51.6</v>
      </c>
      <c r="G9" s="42">
        <v>60</v>
      </c>
      <c r="H9" s="42">
        <v>71.1</v>
      </c>
      <c r="I9" s="42">
        <v>82.1</v>
      </c>
      <c r="J9" s="89">
        <v>97.6</v>
      </c>
    </row>
    <row r="10" spans="1:10" ht="15.75" customHeight="1">
      <c r="A10" s="14" t="s">
        <v>38</v>
      </c>
      <c r="B10" s="41"/>
      <c r="C10" s="41"/>
      <c r="D10" s="41"/>
      <c r="E10" s="41">
        <v>2.8</v>
      </c>
      <c r="F10" s="42">
        <v>46.5</v>
      </c>
      <c r="G10" s="42">
        <v>94.8</v>
      </c>
      <c r="H10" s="42">
        <v>144.8</v>
      </c>
      <c r="I10" s="42">
        <v>197.3</v>
      </c>
      <c r="J10" s="89">
        <v>214.3</v>
      </c>
    </row>
    <row r="11" spans="1:10" ht="15.75" customHeight="1">
      <c r="A11" s="22" t="s">
        <v>39</v>
      </c>
      <c r="B11" s="41">
        <v>429.3</v>
      </c>
      <c r="C11" s="41">
        <v>439.1</v>
      </c>
      <c r="D11" s="41">
        <v>428.3</v>
      </c>
      <c r="E11" s="41">
        <v>423</v>
      </c>
      <c r="F11" s="42">
        <v>362.6</v>
      </c>
      <c r="G11" s="42">
        <v>294.1</v>
      </c>
      <c r="H11" s="42">
        <v>241</v>
      </c>
      <c r="I11" s="42">
        <v>151.8</v>
      </c>
      <c r="J11" s="238">
        <v>147.6</v>
      </c>
    </row>
    <row r="12" spans="1:10" ht="15.75" customHeight="1">
      <c r="A12" s="48" t="s">
        <v>40</v>
      </c>
      <c r="B12" s="43">
        <v>22.1</v>
      </c>
      <c r="C12" s="43">
        <v>22.8</v>
      </c>
      <c r="D12" s="44">
        <v>23.2</v>
      </c>
      <c r="E12" s="43">
        <v>24.9</v>
      </c>
      <c r="F12" s="43">
        <v>24.9</v>
      </c>
      <c r="G12" s="43">
        <v>25.6</v>
      </c>
      <c r="H12" s="43">
        <v>27.6</v>
      </c>
      <c r="I12" s="44">
        <v>28.5</v>
      </c>
      <c r="J12" s="33">
        <v>29.8</v>
      </c>
    </row>
    <row r="13" spans="1:10" ht="15.75" customHeight="1">
      <c r="A13" s="14" t="s">
        <v>194</v>
      </c>
      <c r="B13" s="20"/>
      <c r="C13" s="13"/>
      <c r="D13" s="13"/>
      <c r="E13" s="20"/>
      <c r="F13" s="20"/>
      <c r="G13" s="13"/>
      <c r="H13" s="13"/>
      <c r="I13" s="13"/>
      <c r="J13" s="2"/>
    </row>
    <row r="14" spans="1:9" ht="15.75" customHeight="1">
      <c r="A14" s="15"/>
      <c r="B14" s="20"/>
      <c r="C14" s="13"/>
      <c r="D14" s="13"/>
      <c r="E14" s="20"/>
      <c r="F14" s="20"/>
      <c r="G14" s="13"/>
      <c r="H14" s="13"/>
      <c r="I14" s="13"/>
    </row>
    <row r="15" spans="1:10" ht="15.75" customHeight="1">
      <c r="A15" s="14"/>
      <c r="B15" s="16"/>
      <c r="C15" s="16"/>
      <c r="D15" s="16"/>
      <c r="E15" s="16"/>
      <c r="F15" s="16"/>
      <c r="G15" s="16"/>
      <c r="H15" s="16"/>
      <c r="I15" s="16"/>
      <c r="J15" s="2"/>
    </row>
    <row r="16" spans="1:4" ht="15.75" customHeight="1">
      <c r="A16" s="66"/>
      <c r="B16" s="13"/>
      <c r="C16" s="13"/>
      <c r="D16" s="13"/>
    </row>
    <row r="17" spans="1:10" ht="15.75" customHeight="1">
      <c r="A17" s="9" t="s">
        <v>316</v>
      </c>
      <c r="B17" s="1"/>
      <c r="C17" s="1"/>
      <c r="D17" s="1"/>
      <c r="E17" s="1"/>
      <c r="F17" s="1"/>
      <c r="G17" s="1"/>
      <c r="H17" s="1"/>
      <c r="I17" s="1"/>
      <c r="J17" s="1"/>
    </row>
    <row r="18" spans="1:10" ht="15.75" customHeight="1">
      <c r="A18" s="10"/>
      <c r="B18" s="1"/>
      <c r="C18" s="1"/>
      <c r="D18" s="1"/>
      <c r="E18" s="1"/>
      <c r="F18" s="1"/>
      <c r="G18" s="1"/>
      <c r="H18" s="249"/>
      <c r="I18" s="250"/>
      <c r="J18" s="3"/>
    </row>
    <row r="19" spans="1:10" ht="15.75" customHeight="1">
      <c r="A19" s="8"/>
      <c r="B19" s="7"/>
      <c r="C19" s="1"/>
      <c r="D19" s="1"/>
      <c r="E19" s="1"/>
      <c r="F19" s="1"/>
      <c r="G19" s="1"/>
      <c r="H19" s="1"/>
      <c r="I19" s="1"/>
      <c r="J19" s="7"/>
    </row>
    <row r="20" spans="1:10" ht="15.75" customHeight="1">
      <c r="A20" s="27"/>
      <c r="B20" s="45">
        <v>1991</v>
      </c>
      <c r="C20" s="45">
        <v>1992</v>
      </c>
      <c r="D20" s="45">
        <v>1993</v>
      </c>
      <c r="E20" s="45">
        <v>1994</v>
      </c>
      <c r="F20" s="45">
        <v>1995</v>
      </c>
      <c r="G20" s="45">
        <v>1996</v>
      </c>
      <c r="H20" s="45">
        <v>1997</v>
      </c>
      <c r="I20" s="45" t="s">
        <v>41</v>
      </c>
      <c r="J20" s="240" t="s">
        <v>61</v>
      </c>
    </row>
    <row r="21" spans="1:10" ht="15.75" customHeight="1">
      <c r="A21" s="12" t="s">
        <v>35</v>
      </c>
      <c r="B21" s="56">
        <v>16720.8</v>
      </c>
      <c r="C21" s="56">
        <v>7456.7</v>
      </c>
      <c r="D21" s="56">
        <v>6668.8</v>
      </c>
      <c r="E21" s="57">
        <v>8386.8</v>
      </c>
      <c r="F21" s="56">
        <v>8919.7</v>
      </c>
      <c r="G21" s="58">
        <v>9219.2</v>
      </c>
      <c r="H21" s="58">
        <v>13886</v>
      </c>
      <c r="I21" s="58">
        <v>7631.2</v>
      </c>
      <c r="J21" s="248">
        <v>3754.39586</v>
      </c>
    </row>
    <row r="22" spans="1:10" ht="15.75" customHeight="1">
      <c r="A22" s="32"/>
      <c r="B22" s="41"/>
      <c r="C22" s="41"/>
      <c r="D22" s="41"/>
      <c r="E22" s="41"/>
      <c r="F22" s="41"/>
      <c r="G22" s="41"/>
      <c r="H22" s="41"/>
      <c r="I22" s="41"/>
      <c r="J22" s="242"/>
    </row>
    <row r="23" spans="1:10" ht="15.75" customHeight="1">
      <c r="A23" s="15"/>
      <c r="B23" s="41"/>
      <c r="C23" s="41"/>
      <c r="D23" s="41"/>
      <c r="E23" s="41"/>
      <c r="F23" s="41"/>
      <c r="G23" s="41"/>
      <c r="H23" s="41"/>
      <c r="I23" s="41"/>
      <c r="J23" s="242"/>
    </row>
    <row r="24" spans="1:10" s="1" customFormat="1" ht="15.75" customHeight="1">
      <c r="A24" s="16" t="s">
        <v>36</v>
      </c>
      <c r="B24" s="42">
        <v>9181.1</v>
      </c>
      <c r="C24" s="42">
        <v>1967.7</v>
      </c>
      <c r="D24" s="42">
        <v>2079.4</v>
      </c>
      <c r="E24" s="42">
        <v>2374.5</v>
      </c>
      <c r="F24" s="42">
        <v>2407.6</v>
      </c>
      <c r="G24" s="42">
        <v>2439.4</v>
      </c>
      <c r="H24" s="42">
        <v>2500</v>
      </c>
      <c r="I24" s="42">
        <v>985.3</v>
      </c>
      <c r="J24" s="41">
        <v>693.4635</v>
      </c>
    </row>
    <row r="25" spans="1:10" s="1" customFormat="1" ht="15.75" customHeight="1">
      <c r="A25" s="47" t="s">
        <v>37</v>
      </c>
      <c r="B25" s="42">
        <v>1259.3</v>
      </c>
      <c r="C25" s="42">
        <v>318.1</v>
      </c>
      <c r="D25" s="42">
        <v>627</v>
      </c>
      <c r="E25" s="42">
        <v>1160</v>
      </c>
      <c r="F25" s="42">
        <v>1761.8</v>
      </c>
      <c r="G25" s="42">
        <v>1616.2</v>
      </c>
      <c r="H25" s="42">
        <v>2200</v>
      </c>
      <c r="I25" s="42">
        <v>1902.1</v>
      </c>
      <c r="J25" s="67">
        <v>1003.18675</v>
      </c>
    </row>
    <row r="26" spans="1:10" s="1" customFormat="1" ht="15.75" customHeight="1">
      <c r="A26" s="14" t="s">
        <v>38</v>
      </c>
      <c r="B26" s="41"/>
      <c r="C26" s="41"/>
      <c r="D26" s="41"/>
      <c r="E26" s="41">
        <v>1.5</v>
      </c>
      <c r="F26" s="42">
        <v>186.9</v>
      </c>
      <c r="G26" s="42">
        <v>573.3</v>
      </c>
      <c r="H26" s="42">
        <v>1160</v>
      </c>
      <c r="I26" s="42">
        <v>1437.3</v>
      </c>
      <c r="J26" s="242">
        <v>828.413</v>
      </c>
    </row>
    <row r="27" spans="1:10" s="1" customFormat="1" ht="15.75" customHeight="1">
      <c r="A27" s="22" t="s">
        <v>39</v>
      </c>
      <c r="B27" s="41">
        <v>5332.3</v>
      </c>
      <c r="C27" s="41">
        <v>4515.4</v>
      </c>
      <c r="D27" s="41">
        <v>3411</v>
      </c>
      <c r="E27" s="41">
        <v>4230.6</v>
      </c>
      <c r="F27" s="42">
        <v>3923</v>
      </c>
      <c r="G27" s="42">
        <v>3238.5</v>
      </c>
      <c r="H27" s="42">
        <v>6770</v>
      </c>
      <c r="I27" s="42">
        <v>2682.2</v>
      </c>
      <c r="J27" s="242">
        <v>666.34535</v>
      </c>
    </row>
    <row r="28" spans="1:10" s="1" customFormat="1" ht="15.75" customHeight="1">
      <c r="A28" s="22" t="s">
        <v>40</v>
      </c>
      <c r="B28" s="41">
        <v>945.3</v>
      </c>
      <c r="C28" s="41">
        <v>653.1</v>
      </c>
      <c r="D28" s="67">
        <v>549.9</v>
      </c>
      <c r="E28" s="41">
        <v>619.1</v>
      </c>
      <c r="F28" s="41">
        <v>639.2</v>
      </c>
      <c r="G28" s="41">
        <v>1350.9</v>
      </c>
      <c r="H28" s="41">
        <v>1255</v>
      </c>
      <c r="I28" s="67">
        <v>623.4</v>
      </c>
      <c r="J28" s="242">
        <v>559.90955</v>
      </c>
    </row>
    <row r="29" spans="1:10" ht="15.75" customHeight="1">
      <c r="A29" s="69" t="s">
        <v>42</v>
      </c>
      <c r="B29" s="43">
        <v>2.8</v>
      </c>
      <c r="C29" s="43">
        <v>2.4</v>
      </c>
      <c r="D29" s="43">
        <v>1.5</v>
      </c>
      <c r="E29" s="43">
        <v>1.1</v>
      </c>
      <c r="F29" s="43">
        <v>1.2</v>
      </c>
      <c r="G29" s="43">
        <v>0.9</v>
      </c>
      <c r="H29" s="43">
        <v>1</v>
      </c>
      <c r="I29" s="43">
        <v>0.9</v>
      </c>
      <c r="J29" s="43">
        <v>3.07771</v>
      </c>
    </row>
    <row r="30" spans="1:9" ht="15.75" customHeight="1">
      <c r="A30" s="14" t="s">
        <v>194</v>
      </c>
      <c r="B30" s="20"/>
      <c r="C30" s="13"/>
      <c r="D30" s="13"/>
      <c r="E30" s="20"/>
      <c r="F30" s="20"/>
      <c r="G30" s="13"/>
      <c r="H30" s="13"/>
      <c r="I30" s="13"/>
    </row>
    <row r="31" spans="1:9" ht="15.75" customHeight="1">
      <c r="A31" s="15"/>
      <c r="B31" s="20"/>
      <c r="C31" s="13"/>
      <c r="D31" s="13"/>
      <c r="E31" s="20"/>
      <c r="F31" s="20"/>
      <c r="G31" s="13"/>
      <c r="H31" s="13"/>
      <c r="I31" s="13"/>
    </row>
    <row r="32" spans="1:9" ht="15.75" customHeight="1">
      <c r="A32" s="14"/>
      <c r="B32" s="16"/>
      <c r="C32" s="16"/>
      <c r="D32" s="16"/>
      <c r="E32" s="16"/>
      <c r="F32" s="16"/>
      <c r="G32" s="16"/>
      <c r="H32" s="16"/>
      <c r="I32" s="16"/>
    </row>
    <row r="33" spans="1:9" ht="15.75" customHeight="1">
      <c r="A33" s="66"/>
      <c r="B33" s="13"/>
      <c r="C33" s="13"/>
      <c r="D33" s="13"/>
      <c r="E33" s="13"/>
      <c r="F33" s="20"/>
      <c r="G33" s="20"/>
      <c r="H33" s="13"/>
      <c r="I33" s="13"/>
    </row>
    <row r="34" spans="1:9" ht="15.75" customHeight="1">
      <c r="A34" s="9" t="s">
        <v>317</v>
      </c>
      <c r="B34" s="1"/>
      <c r="C34" s="1"/>
      <c r="D34" s="1"/>
      <c r="E34" s="1"/>
      <c r="F34" s="1"/>
      <c r="G34" s="1"/>
      <c r="H34" s="1"/>
      <c r="I34" s="1"/>
    </row>
    <row r="35" spans="1:9" ht="15.75" customHeight="1">
      <c r="A35" s="10"/>
      <c r="B35" s="1"/>
      <c r="C35" s="1"/>
      <c r="D35" s="1"/>
      <c r="E35" s="1"/>
      <c r="F35" s="1"/>
      <c r="G35" s="1"/>
      <c r="H35" s="1"/>
      <c r="I35" s="1"/>
    </row>
    <row r="36" spans="1:9" ht="15.75" customHeight="1">
      <c r="A36" s="8"/>
      <c r="B36" s="7"/>
      <c r="C36" s="1"/>
      <c r="D36" s="1"/>
      <c r="E36" s="1"/>
      <c r="F36" s="1"/>
      <c r="G36" s="1"/>
      <c r="H36" s="1"/>
      <c r="I36" s="1"/>
    </row>
    <row r="37" spans="1:10" ht="15.75" customHeight="1">
      <c r="A37" s="27"/>
      <c r="B37" s="45">
        <v>1991</v>
      </c>
      <c r="C37" s="45">
        <v>1992</v>
      </c>
      <c r="D37" s="45">
        <v>1993</v>
      </c>
      <c r="E37" s="45">
        <v>1994</v>
      </c>
      <c r="F37" s="45">
        <v>1995</v>
      </c>
      <c r="G37" s="45">
        <v>1996</v>
      </c>
      <c r="H37" s="45">
        <v>1997</v>
      </c>
      <c r="I37" s="45">
        <v>1998</v>
      </c>
      <c r="J37" s="27">
        <v>1999</v>
      </c>
    </row>
    <row r="38" spans="1:10" ht="15.75" customHeight="1">
      <c r="A38" s="16" t="s">
        <v>36</v>
      </c>
      <c r="B38" s="64">
        <v>2.1</v>
      </c>
      <c r="C38" s="64">
        <v>10.6</v>
      </c>
      <c r="D38" s="64">
        <v>10.6</v>
      </c>
      <c r="E38" s="64">
        <v>10.5</v>
      </c>
      <c r="F38" s="64">
        <v>10.6</v>
      </c>
      <c r="G38" s="64">
        <v>10.6</v>
      </c>
      <c r="H38" s="64">
        <v>10.7</v>
      </c>
      <c r="I38" s="64">
        <v>28.2</v>
      </c>
      <c r="J38" s="241">
        <v>39.35402512172595</v>
      </c>
    </row>
    <row r="39" spans="1:10" ht="15.75" customHeight="1">
      <c r="A39" s="47" t="s">
        <v>37</v>
      </c>
      <c r="B39" s="64">
        <v>0.7</v>
      </c>
      <c r="C39" s="64">
        <v>4</v>
      </c>
      <c r="D39" s="64">
        <v>3</v>
      </c>
      <c r="E39" s="64">
        <v>2.2</v>
      </c>
      <c r="F39" s="64">
        <v>1.7</v>
      </c>
      <c r="G39" s="64">
        <v>2.1</v>
      </c>
      <c r="H39" s="64">
        <v>1.8</v>
      </c>
      <c r="I39" s="64">
        <v>2.6</v>
      </c>
      <c r="J39" s="170">
        <v>5.57031049220563</v>
      </c>
    </row>
    <row r="40" spans="1:10" ht="15.75" customHeight="1">
      <c r="A40" s="14" t="s">
        <v>38</v>
      </c>
      <c r="B40" s="64"/>
      <c r="C40" s="64"/>
      <c r="D40" s="64"/>
      <c r="E40" s="64" t="s">
        <v>43</v>
      </c>
      <c r="F40" s="64">
        <v>5.5</v>
      </c>
      <c r="G40" s="64">
        <v>3.1</v>
      </c>
      <c r="H40" s="64">
        <v>2.3</v>
      </c>
      <c r="I40" s="64">
        <v>2.5</v>
      </c>
      <c r="J40" s="170">
        <v>4.767139770058333</v>
      </c>
    </row>
    <row r="41" spans="1:10" ht="15.75" customHeight="1">
      <c r="A41" s="22" t="s">
        <v>39</v>
      </c>
      <c r="B41" s="64">
        <v>1.4</v>
      </c>
      <c r="C41" s="64">
        <v>1.6</v>
      </c>
      <c r="D41" s="64">
        <v>2</v>
      </c>
      <c r="E41" s="64">
        <v>1.6</v>
      </c>
      <c r="F41" s="64">
        <v>1.5</v>
      </c>
      <c r="G41" s="64">
        <v>1.5</v>
      </c>
      <c r="H41" s="64">
        <v>0.6</v>
      </c>
      <c r="I41" s="64">
        <v>1.3</v>
      </c>
      <c r="J41" s="170">
        <v>4.54225061999257</v>
      </c>
    </row>
    <row r="42" spans="1:10" ht="15.75" customHeight="1">
      <c r="A42" s="33" t="s">
        <v>40</v>
      </c>
      <c r="B42" s="65">
        <v>0.6</v>
      </c>
      <c r="C42" s="65">
        <v>0.9</v>
      </c>
      <c r="D42" s="65">
        <v>1.1</v>
      </c>
      <c r="E42" s="65">
        <v>1</v>
      </c>
      <c r="F42" s="65">
        <v>0.9</v>
      </c>
      <c r="G42" s="65">
        <v>0.5</v>
      </c>
      <c r="H42" s="65">
        <v>0.5</v>
      </c>
      <c r="I42" s="65">
        <v>1.1</v>
      </c>
      <c r="J42" s="109">
        <v>1.2713720568795441</v>
      </c>
    </row>
    <row r="43" spans="1:9" ht="15.75" customHeight="1">
      <c r="A43" s="14" t="s">
        <v>194</v>
      </c>
      <c r="B43" s="20"/>
      <c r="C43" s="13"/>
      <c r="D43" s="13"/>
      <c r="E43" s="20"/>
      <c r="F43" s="20"/>
      <c r="G43" s="13"/>
      <c r="H43" s="13"/>
      <c r="I43" s="13"/>
    </row>
    <row r="44" spans="1:5" ht="15.75" customHeight="1">
      <c r="A44" s="15"/>
      <c r="B44" s="20"/>
      <c r="C44" s="13"/>
      <c r="D44" s="13"/>
      <c r="E44" s="20"/>
    </row>
    <row r="45" spans="1:9" ht="15.75" customHeight="1">
      <c r="A45" s="9" t="s">
        <v>318</v>
      </c>
      <c r="B45" s="1"/>
      <c r="C45" s="1"/>
      <c r="D45" s="1"/>
      <c r="E45" s="1"/>
      <c r="F45" s="1"/>
      <c r="G45" s="1"/>
      <c r="H45" s="1"/>
      <c r="I45" s="1"/>
    </row>
    <row r="46" spans="1:9" ht="15.75" customHeight="1">
      <c r="A46" s="10"/>
      <c r="B46" s="1"/>
      <c r="C46" s="1"/>
      <c r="D46" s="1"/>
      <c r="E46" s="1"/>
      <c r="F46" s="1"/>
      <c r="G46" s="1"/>
      <c r="H46" s="1"/>
      <c r="I46" s="1"/>
    </row>
    <row r="47" spans="1:10" ht="15.75" customHeight="1">
      <c r="A47" s="8"/>
      <c r="B47" s="7"/>
      <c r="C47" s="1"/>
      <c r="D47" s="1"/>
      <c r="E47" s="1"/>
      <c r="F47" s="1"/>
      <c r="G47" s="1"/>
      <c r="H47" s="1"/>
      <c r="I47" s="1"/>
      <c r="J47" s="7"/>
    </row>
    <row r="48" spans="1:10" ht="15.75" customHeight="1">
      <c r="A48" s="27"/>
      <c r="B48" s="45">
        <v>1991</v>
      </c>
      <c r="C48" s="45">
        <v>1992</v>
      </c>
      <c r="D48" s="45">
        <v>1993</v>
      </c>
      <c r="E48" s="45">
        <v>1994</v>
      </c>
      <c r="F48" s="45">
        <v>1995</v>
      </c>
      <c r="G48" s="45">
        <v>1996</v>
      </c>
      <c r="H48" s="45">
        <v>1997</v>
      </c>
      <c r="I48" s="45">
        <v>1998</v>
      </c>
      <c r="J48" s="7">
        <v>1999</v>
      </c>
    </row>
    <row r="49" spans="1:10" ht="15.75" customHeight="1">
      <c r="A49" s="12" t="s">
        <v>35</v>
      </c>
      <c r="B49" s="72">
        <f aca="true" t="shared" si="0" ref="B49:G49">SUM(B52:B59)</f>
        <v>2041.1</v>
      </c>
      <c r="C49" s="72">
        <f t="shared" si="0"/>
        <v>2110.2</v>
      </c>
      <c r="D49" s="72">
        <f t="shared" si="0"/>
        <v>2143.7</v>
      </c>
      <c r="E49" s="72">
        <f t="shared" si="0"/>
        <v>2276.6</v>
      </c>
      <c r="F49" s="72">
        <f t="shared" si="0"/>
        <v>2508</v>
      </c>
      <c r="G49" s="72">
        <f t="shared" si="0"/>
        <v>2776.2000000000003</v>
      </c>
      <c r="H49" s="72">
        <f>SUM(H52:H59)</f>
        <v>2937.3999999999996</v>
      </c>
      <c r="I49" s="72">
        <f>SUM(I52:I58)</f>
        <v>3090.3</v>
      </c>
      <c r="J49" s="58">
        <v>3271.0032389166668</v>
      </c>
    </row>
    <row r="50" spans="1:10" ht="15.75" customHeight="1">
      <c r="A50" s="32"/>
      <c r="B50" s="41"/>
      <c r="C50" s="41"/>
      <c r="D50" s="41"/>
      <c r="E50" s="41"/>
      <c r="F50" s="41"/>
      <c r="G50" s="41"/>
      <c r="H50" s="41"/>
      <c r="I50" s="41"/>
      <c r="J50" s="42"/>
    </row>
    <row r="51" spans="1:10" ht="15">
      <c r="A51" s="15"/>
      <c r="B51" s="41"/>
      <c r="C51" s="41"/>
      <c r="D51" s="41"/>
      <c r="E51" s="41"/>
      <c r="F51" s="41"/>
      <c r="G51" s="41"/>
      <c r="H51" s="41"/>
      <c r="I51" s="41"/>
      <c r="J51" s="42"/>
    </row>
    <row r="52" spans="1:10" ht="15">
      <c r="A52" s="16" t="s">
        <v>44</v>
      </c>
      <c r="B52" s="42"/>
      <c r="C52" s="42"/>
      <c r="D52" s="42"/>
      <c r="E52" s="42">
        <v>34.2</v>
      </c>
      <c r="F52" s="42">
        <v>368.6</v>
      </c>
      <c r="G52" s="42">
        <v>531.8</v>
      </c>
      <c r="H52" s="42">
        <v>655.1</v>
      </c>
      <c r="I52" s="42">
        <v>778.7</v>
      </c>
      <c r="J52" s="42">
        <v>873.366195</v>
      </c>
    </row>
    <row r="53" spans="1:10" ht="15">
      <c r="A53" s="47" t="s">
        <v>42</v>
      </c>
      <c r="B53" s="42">
        <v>912.1</v>
      </c>
      <c r="C53" s="42">
        <v>956.1</v>
      </c>
      <c r="D53" s="42">
        <v>995</v>
      </c>
      <c r="E53" s="42">
        <v>1067.2</v>
      </c>
      <c r="F53" s="42">
        <v>951.6</v>
      </c>
      <c r="G53" s="42">
        <v>1019.5</v>
      </c>
      <c r="H53" s="42">
        <v>1009.5</v>
      </c>
      <c r="I53" s="42">
        <v>1029.5</v>
      </c>
      <c r="J53" s="42">
        <v>1046.3405041666665</v>
      </c>
    </row>
    <row r="54" spans="1:10" ht="15">
      <c r="A54" s="14" t="s">
        <v>45</v>
      </c>
      <c r="B54" s="41">
        <v>365.2</v>
      </c>
      <c r="C54" s="41">
        <v>370.5</v>
      </c>
      <c r="D54" s="41">
        <v>374.9</v>
      </c>
      <c r="E54" s="41">
        <v>387.5</v>
      </c>
      <c r="F54" s="42">
        <v>387.8</v>
      </c>
      <c r="G54" s="42">
        <v>400.8</v>
      </c>
      <c r="H54" s="42">
        <v>415.2</v>
      </c>
      <c r="I54" s="42">
        <v>440.3</v>
      </c>
      <c r="J54" s="42">
        <v>473.90633083333336</v>
      </c>
    </row>
    <row r="55" spans="1:10" ht="15">
      <c r="A55" s="22" t="s">
        <v>46</v>
      </c>
      <c r="B55" s="41">
        <v>421.7</v>
      </c>
      <c r="C55" s="41">
        <v>434</v>
      </c>
      <c r="D55" s="41">
        <v>440.2</v>
      </c>
      <c r="E55" s="41">
        <v>460.2</v>
      </c>
      <c r="F55" s="42">
        <v>471.9</v>
      </c>
      <c r="G55" s="42">
        <v>492</v>
      </c>
      <c r="H55" s="42">
        <v>518.4</v>
      </c>
      <c r="I55" s="42">
        <v>561</v>
      </c>
      <c r="J55" s="42">
        <v>590.2402255</v>
      </c>
    </row>
    <row r="56" spans="1:10" ht="15">
      <c r="A56" s="14" t="s">
        <v>47</v>
      </c>
      <c r="B56" s="41">
        <v>113.8</v>
      </c>
      <c r="C56" s="41">
        <v>116.5</v>
      </c>
      <c r="D56" s="67">
        <v>119</v>
      </c>
      <c r="E56" s="41">
        <v>124.3</v>
      </c>
      <c r="F56" s="41">
        <v>128.1</v>
      </c>
      <c r="G56" s="41">
        <v>133.8</v>
      </c>
      <c r="H56" s="41">
        <v>142.1</v>
      </c>
      <c r="I56" s="67">
        <v>150.3</v>
      </c>
      <c r="J56" s="42">
        <v>157.18039524999998</v>
      </c>
    </row>
    <row r="57" spans="1:10" ht="18">
      <c r="A57" s="14" t="s">
        <v>0</v>
      </c>
      <c r="B57" s="41">
        <v>41.4</v>
      </c>
      <c r="C57" s="41">
        <v>41.1</v>
      </c>
      <c r="D57" s="67">
        <v>40.9</v>
      </c>
      <c r="E57" s="41">
        <v>40.6</v>
      </c>
      <c r="F57" s="41">
        <v>40.4</v>
      </c>
      <c r="G57" s="41">
        <v>40.3</v>
      </c>
      <c r="H57" s="41">
        <v>40.3</v>
      </c>
      <c r="I57" s="190" t="s">
        <v>1</v>
      </c>
      <c r="J57" s="194" t="s">
        <v>1</v>
      </c>
    </row>
    <row r="58" spans="1:10" ht="15">
      <c r="A58" s="14" t="s">
        <v>48</v>
      </c>
      <c r="B58" s="67">
        <v>161.1</v>
      </c>
      <c r="C58" s="41">
        <v>166.3</v>
      </c>
      <c r="D58" s="41">
        <v>148</v>
      </c>
      <c r="E58" s="67">
        <v>136.9</v>
      </c>
      <c r="F58" s="67">
        <v>134</v>
      </c>
      <c r="G58" s="41">
        <v>132.4</v>
      </c>
      <c r="H58" s="192">
        <v>131.2</v>
      </c>
      <c r="I58" s="192">
        <v>130.5</v>
      </c>
      <c r="J58" s="42">
        <v>129.96958816666665</v>
      </c>
    </row>
    <row r="59" spans="1:10" ht="18">
      <c r="A59" s="33" t="s">
        <v>196</v>
      </c>
      <c r="B59" s="44">
        <v>25.8</v>
      </c>
      <c r="C59" s="43">
        <v>25.7</v>
      </c>
      <c r="D59" s="43">
        <v>25.7</v>
      </c>
      <c r="E59" s="44">
        <v>25.7</v>
      </c>
      <c r="F59" s="44">
        <v>25.6</v>
      </c>
      <c r="G59" s="43">
        <v>25.6</v>
      </c>
      <c r="H59" s="71">
        <v>25.6</v>
      </c>
      <c r="I59" s="193" t="s">
        <v>1</v>
      </c>
      <c r="J59" s="193" t="s">
        <v>1</v>
      </c>
    </row>
    <row r="60" spans="1:9" ht="15">
      <c r="A60" s="14" t="s">
        <v>195</v>
      </c>
      <c r="B60" s="20"/>
      <c r="C60" s="13"/>
      <c r="D60" s="13"/>
      <c r="E60" s="20"/>
      <c r="F60" s="20"/>
      <c r="G60" s="13"/>
      <c r="H60" s="13"/>
      <c r="I60" s="13"/>
    </row>
    <row r="61" spans="1:9" ht="15">
      <c r="A61" s="15"/>
      <c r="B61" s="20"/>
      <c r="C61" s="13"/>
      <c r="D61" s="13"/>
      <c r="E61" s="20"/>
      <c r="F61" s="20"/>
      <c r="G61" s="13"/>
      <c r="H61" s="13"/>
      <c r="I61" s="13"/>
    </row>
    <row r="62" spans="1:9" ht="15">
      <c r="A62" s="14"/>
      <c r="B62" s="16"/>
      <c r="C62" s="16"/>
      <c r="D62" s="16"/>
      <c r="E62" s="16"/>
      <c r="F62" s="16"/>
      <c r="G62" s="16"/>
      <c r="H62" s="16"/>
      <c r="I62" s="16"/>
    </row>
    <row r="63" spans="1:9" ht="15">
      <c r="A63" s="37"/>
      <c r="B63" s="16"/>
      <c r="C63" s="16"/>
      <c r="D63" s="16"/>
      <c r="E63" s="16"/>
      <c r="F63" s="16"/>
      <c r="G63" s="6"/>
      <c r="H63" s="6"/>
      <c r="I63" s="6"/>
    </row>
    <row r="64" spans="7:9" ht="12.75">
      <c r="G64" s="6"/>
      <c r="H64" s="6"/>
      <c r="I64" s="6"/>
    </row>
    <row r="65" spans="2:10" ht="12.75">
      <c r="B65" s="230"/>
      <c r="C65" s="230"/>
      <c r="D65" s="230"/>
      <c r="E65" s="230"/>
      <c r="F65" s="230"/>
      <c r="G65" s="230"/>
      <c r="H65" s="230"/>
      <c r="I65" s="230"/>
      <c r="J65" s="230"/>
    </row>
    <row r="66" spans="7:9" ht="12.75">
      <c r="G66" s="221"/>
      <c r="I66" s="221"/>
    </row>
  </sheetData>
  <printOptions/>
  <pageMargins left="0.7874015748031497" right="0.7874015748031497" top="0.984251968503937" bottom="0.5905511811023623" header="0.5118110236220472" footer="0.5118110236220472"/>
  <pageSetup fitToHeight="1" fitToWidth="1" horizontalDpi="600" verticalDpi="600" orientation="portrait" paperSize="9" scale="77" r:id="rId2"/>
  <headerFooter alignWithMargins="0">
    <oddFooter xml:space="preserve">&amp;R&amp;"Arial Narrow,Normal"&amp;11REPORT ON PAYMENT SYSTEMS 1999&amp;"Arial,Normal"&amp;10 &amp;12 &amp;"Times New Roman,Normal"&amp;16 53&amp;"Arial,Normal"&amp;10 </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K70"/>
  <sheetViews>
    <sheetView workbookViewId="0" topLeftCell="A45">
      <selection activeCell="B36" sqref="B36"/>
    </sheetView>
  </sheetViews>
  <sheetFormatPr defaultColWidth="11.421875" defaultRowHeight="12.75"/>
  <cols>
    <col min="1" max="1" width="34.7109375" style="1" customWidth="1"/>
    <col min="2" max="10" width="8.7109375" style="0" customWidth="1"/>
  </cols>
  <sheetData>
    <row r="1" spans="1:9" ht="15.75" customHeight="1">
      <c r="A1" s="9" t="s">
        <v>319</v>
      </c>
      <c r="B1" s="1"/>
      <c r="C1" s="1"/>
      <c r="D1" s="1"/>
      <c r="E1" s="1"/>
      <c r="F1" s="1"/>
      <c r="G1" s="1"/>
      <c r="H1" s="1"/>
      <c r="I1" s="1"/>
    </row>
    <row r="2" s="1" customFormat="1" ht="15.75" customHeight="1">
      <c r="A2" s="10"/>
    </row>
    <row r="3" spans="1:9" ht="15.75" customHeight="1">
      <c r="A3" s="8"/>
      <c r="B3" s="7"/>
      <c r="C3" s="1"/>
      <c r="D3" s="1"/>
      <c r="E3" s="1"/>
      <c r="F3" s="1"/>
      <c r="G3" s="1"/>
      <c r="H3" s="1"/>
      <c r="I3" s="1"/>
    </row>
    <row r="4" spans="1:10" s="1" customFormat="1" ht="15.75" customHeight="1">
      <c r="A4" s="27"/>
      <c r="B4" s="45">
        <v>1991</v>
      </c>
      <c r="C4" s="45">
        <v>1992</v>
      </c>
      <c r="D4" s="45">
        <v>1993</v>
      </c>
      <c r="E4" s="45">
        <v>1994</v>
      </c>
      <c r="F4" s="45">
        <v>1995</v>
      </c>
      <c r="G4" s="45">
        <v>1996</v>
      </c>
      <c r="H4" s="45">
        <v>1997</v>
      </c>
      <c r="I4" s="45">
        <v>1998</v>
      </c>
      <c r="J4" s="236">
        <v>1999</v>
      </c>
    </row>
    <row r="5" spans="1:11" ht="15.75" customHeight="1">
      <c r="A5" s="12" t="s">
        <v>35</v>
      </c>
      <c r="B5" s="56">
        <f>('Tabell 445-448'!B49/'Tabell 445-448'!B49)*100</f>
        <v>100</v>
      </c>
      <c r="C5" s="56">
        <f>('Tabell 445-448'!C49/'Tabell 445-448'!C49)*100</f>
        <v>100</v>
      </c>
      <c r="D5" s="56">
        <f>('Tabell 445-448'!D49/'Tabell 445-448'!D49)*100</f>
        <v>100</v>
      </c>
      <c r="E5" s="56">
        <f>('Tabell 445-448'!E49/'Tabell 445-448'!E49)*100</f>
        <v>100</v>
      </c>
      <c r="F5" s="56">
        <f>('Tabell 445-448'!F49/'Tabell 445-448'!F49)*100</f>
        <v>100</v>
      </c>
      <c r="G5" s="56">
        <f>('Tabell 445-448'!G49/'Tabell 445-448'!G49)*100</f>
        <v>100</v>
      </c>
      <c r="H5" s="56">
        <f>('Tabell 445-448'!H49/'Tabell 445-448'!H49)*100</f>
        <v>100</v>
      </c>
      <c r="I5" s="56">
        <f>('Tabell 445-448'!I49/'Tabell 445-448'!I49)*100</f>
        <v>100</v>
      </c>
      <c r="J5" s="56">
        <f>('Tabell 445-448'!J49/'Tabell 445-448'!J49)*100</f>
        <v>100</v>
      </c>
      <c r="K5" s="2"/>
    </row>
    <row r="6" spans="1:10" ht="15.75" customHeight="1">
      <c r="A6" s="32"/>
      <c r="B6" s="41"/>
      <c r="C6" s="41"/>
      <c r="D6" s="41"/>
      <c r="E6" s="41"/>
      <c r="F6" s="41"/>
      <c r="G6" s="41"/>
      <c r="H6" s="41"/>
      <c r="I6" s="41"/>
      <c r="J6" s="29"/>
    </row>
    <row r="7" spans="1:10" ht="15.75" customHeight="1">
      <c r="A7" s="15"/>
      <c r="B7" s="41"/>
      <c r="C7" s="41"/>
      <c r="D7" s="41"/>
      <c r="E7" s="41"/>
      <c r="F7" s="41"/>
      <c r="G7" s="41"/>
      <c r="H7" s="41"/>
      <c r="I7" s="41"/>
      <c r="J7" s="29"/>
    </row>
    <row r="8" spans="1:10" ht="15.75" customHeight="1">
      <c r="A8" s="16" t="s">
        <v>44</v>
      </c>
      <c r="B8" s="42"/>
      <c r="C8" s="42"/>
      <c r="D8" s="42"/>
      <c r="E8" s="42">
        <f>('Tabell 445-448'!E52/'Tabell 445-448'!E$49)*100</f>
        <v>1.5022401827286307</v>
      </c>
      <c r="F8" s="42">
        <f>('Tabell 445-448'!F52/'Tabell 445-448'!F$49)*100</f>
        <v>14.696969696969697</v>
      </c>
      <c r="G8" s="42">
        <f>('Tabell 445-448'!G52/'Tabell 445-448'!G$49)*100</f>
        <v>19.15568042648224</v>
      </c>
      <c r="H8" s="42">
        <f>('Tabell 445-448'!H52/'Tabell 445-448'!H$49)*100</f>
        <v>22.30203581398516</v>
      </c>
      <c r="I8" s="42">
        <f>('Tabell 445-448'!I52/'Tabell 445-448'!I$49)*100</f>
        <v>25.198200821926676</v>
      </c>
      <c r="J8" s="42">
        <f>('Tabell 445-448'!J52/'Tabell 445-448'!J$49)*100</f>
        <v>26.700254668327773</v>
      </c>
    </row>
    <row r="9" spans="1:10" ht="15.75" customHeight="1">
      <c r="A9" s="47" t="s">
        <v>42</v>
      </c>
      <c r="B9" s="42">
        <f>('Tabell 445-448'!B53/'Tabell 445-448'!B$49)*100</f>
        <v>44.686688550291514</v>
      </c>
      <c r="C9" s="42">
        <f>('Tabell 445-448'!C53/'Tabell 445-448'!C$49)*100</f>
        <v>45.30850156383281</v>
      </c>
      <c r="D9" s="42">
        <f>('Tabell 445-448'!D53/'Tabell 445-448'!D$49)*100</f>
        <v>46.41507673648365</v>
      </c>
      <c r="E9" s="42">
        <f>('Tabell 445-448'!E53/'Tabell 445-448'!E$49)*100</f>
        <v>46.87692172537996</v>
      </c>
      <c r="F9" s="42">
        <f>('Tabell 445-448'!F53/'Tabell 445-448'!F$49)*100</f>
        <v>37.942583732057415</v>
      </c>
      <c r="G9" s="42">
        <f>('Tabell 445-448'!G53/'Tabell 445-448'!G$49)*100</f>
        <v>36.722858583675524</v>
      </c>
      <c r="H9" s="42">
        <f>('Tabell 445-448'!H53/'Tabell 445-448'!H$49)*100</f>
        <v>34.367127391570776</v>
      </c>
      <c r="I9" s="42">
        <f>('Tabell 445-448'!I53/'Tabell 445-448'!I$49)*100</f>
        <v>33.31391774261399</v>
      </c>
      <c r="J9" s="42">
        <f>('Tabell 445-448'!J53/'Tabell 445-448'!J$49)*100</f>
        <v>31.98836649618259</v>
      </c>
    </row>
    <row r="10" spans="1:10" ht="15.75" customHeight="1">
      <c r="A10" s="14" t="s">
        <v>45</v>
      </c>
      <c r="B10" s="42">
        <f>('Tabell 445-448'!B54/'Tabell 445-448'!B$49)*100</f>
        <v>17.89231296849738</v>
      </c>
      <c r="C10" s="42">
        <f>('Tabell 445-448'!C54/'Tabell 445-448'!C$49)*100</f>
        <v>17.557577480807506</v>
      </c>
      <c r="D10" s="42">
        <f>('Tabell 445-448'!D54/'Tabell 445-448'!D$49)*100</f>
        <v>17.48845454121379</v>
      </c>
      <c r="E10" s="42">
        <f>('Tabell 445-448'!E54/'Tabell 445-448'!E$49)*100</f>
        <v>17.020996222436967</v>
      </c>
      <c r="F10" s="42">
        <f>('Tabell 445-448'!F54/'Tabell 445-448'!F$49)*100</f>
        <v>15.462519936204147</v>
      </c>
      <c r="G10" s="42">
        <f>('Tabell 445-448'!G54/'Tabell 445-448'!G$49)*100</f>
        <v>14.437000216122756</v>
      </c>
      <c r="H10" s="42">
        <f>('Tabell 445-448'!H54/'Tabell 445-448'!H$49)*100</f>
        <v>14.134949274868932</v>
      </c>
      <c r="I10" s="42">
        <f>('Tabell 445-448'!I54/'Tabell 445-448'!I$49)*100</f>
        <v>14.247807656214606</v>
      </c>
      <c r="J10" s="42">
        <f>('Tabell 445-448'!J54/'Tabell 445-448'!J$49)*100</f>
        <v>14.48810338048726</v>
      </c>
    </row>
    <row r="11" spans="1:10" ht="15.75" customHeight="1">
      <c r="A11" s="22" t="s">
        <v>46</v>
      </c>
      <c r="B11" s="42">
        <f>('Tabell 445-448'!B55/'Tabell 445-448'!B$49)*100</f>
        <v>20.660428200480133</v>
      </c>
      <c r="C11" s="42">
        <f>('Tabell 445-448'!C55/'Tabell 445-448'!C$49)*100</f>
        <v>20.566770922187473</v>
      </c>
      <c r="D11" s="42">
        <f>('Tabell 445-448'!D55/'Tabell 445-448'!D$49)*100</f>
        <v>20.534589728040306</v>
      </c>
      <c r="E11" s="42">
        <f>('Tabell 445-448'!E55/'Tabell 445-448'!E$49)*100</f>
        <v>20.214354739523852</v>
      </c>
      <c r="F11" s="42">
        <f>('Tabell 445-448'!F55/'Tabell 445-448'!F$49)*100</f>
        <v>18.815789473684212</v>
      </c>
      <c r="G11" s="42">
        <f>('Tabell 445-448'!G55/'Tabell 445-448'!G$49)*100</f>
        <v>17.722066133563864</v>
      </c>
      <c r="H11" s="42">
        <f>('Tabell 445-448'!H55/'Tabell 445-448'!H$49)*100</f>
        <v>17.648260366310346</v>
      </c>
      <c r="I11" s="42">
        <f>('Tabell 445-448'!I55/'Tabell 445-448'!I$49)*100</f>
        <v>18.15357732259004</v>
      </c>
      <c r="J11" s="42">
        <f>('Tabell 445-448'!J55/'Tabell 445-448'!J$49)*100</f>
        <v>18.044623694578895</v>
      </c>
    </row>
    <row r="12" spans="1:10" ht="15.75" customHeight="1">
      <c r="A12" s="14" t="s">
        <v>47</v>
      </c>
      <c r="B12" s="42">
        <f>('Tabell 445-448'!B56/'Tabell 445-448'!B$49)*100</f>
        <v>5.575425015922787</v>
      </c>
      <c r="C12" s="42">
        <f>('Tabell 445-448'!C56/'Tabell 445-448'!C$49)*100</f>
        <v>5.520803715287651</v>
      </c>
      <c r="D12" s="42">
        <f>('Tabell 445-448'!D56/'Tabell 445-448'!D$49)*100</f>
        <v>5.551149881046789</v>
      </c>
      <c r="E12" s="42">
        <f>('Tabell 445-448'!E56/'Tabell 445-448'!E$49)*100</f>
        <v>5.459896336642362</v>
      </c>
      <c r="F12" s="42">
        <f>('Tabell 445-448'!F56/'Tabell 445-448'!F$49)*100</f>
        <v>5.107655502392344</v>
      </c>
      <c r="G12" s="42">
        <f>('Tabell 445-448'!G56/'Tabell 445-448'!G$49)*100</f>
        <v>4.819537497298466</v>
      </c>
      <c r="H12" s="42">
        <f>('Tabell 445-448'!H56/'Tabell 445-448'!H$49)*100</f>
        <v>4.8376114931572145</v>
      </c>
      <c r="I12" s="42">
        <f>('Tabell 445-448'!I56/'Tabell 445-448'!I$49)*100</f>
        <v>4.863605475196583</v>
      </c>
      <c r="J12" s="42">
        <f>('Tabell 445-448'!J56/'Tabell 445-448'!J$49)*100</f>
        <v>4.805265656112802</v>
      </c>
    </row>
    <row r="13" spans="1:10" ht="15.75" customHeight="1">
      <c r="A13" s="14" t="s">
        <v>349</v>
      </c>
      <c r="B13" s="42">
        <f>('Tabell 445-448'!B57/'Tabell 445-448'!B$49)*100</f>
        <v>2.0283180637891336</v>
      </c>
      <c r="C13" s="42">
        <f>('Tabell 445-448'!C57/'Tabell 445-448'!C$49)*100</f>
        <v>1.9476826841057722</v>
      </c>
      <c r="D13" s="42">
        <f>('Tabell 445-448'!D57/'Tabell 445-448'!D$49)*100</f>
        <v>1.9079162196202828</v>
      </c>
      <c r="E13" s="42">
        <f>('Tabell 445-448'!E57/'Tabell 445-448'!E$49)*100</f>
        <v>1.7833611525959765</v>
      </c>
      <c r="F13" s="42">
        <f>('Tabell 445-448'!F57/'Tabell 445-448'!F$49)*100</f>
        <v>1.6108452950558214</v>
      </c>
      <c r="G13" s="42">
        <f>('Tabell 445-448'!G57/'Tabell 445-448'!G$49)*100</f>
        <v>1.4516245227289097</v>
      </c>
      <c r="H13" s="42">
        <f>('Tabell 445-448'!H57/'Tabell 445-448'!H$49)*100</f>
        <v>1.3719615986927214</v>
      </c>
      <c r="I13" s="42" t="s">
        <v>1</v>
      </c>
      <c r="J13" s="238" t="s">
        <v>1</v>
      </c>
    </row>
    <row r="14" spans="1:10" ht="15.75" customHeight="1">
      <c r="A14" s="14" t="s">
        <v>48</v>
      </c>
      <c r="B14" s="41">
        <f>('Tabell 445-448'!B58/'Tabell 445-448'!B$49)*100</f>
        <v>7.892802900396845</v>
      </c>
      <c r="C14" s="41">
        <f>('Tabell 445-448'!C58/'Tabell 445-448'!C$49)*100</f>
        <v>7.880769595299025</v>
      </c>
      <c r="D14" s="41">
        <f>('Tabell 445-448'!D58/'Tabell 445-448'!D$49)*100</f>
        <v>6.9039511125623925</v>
      </c>
      <c r="E14" s="41">
        <f>('Tabell 445-448'!E58/'Tabell 445-448'!E$49)*100</f>
        <v>6.013353246068699</v>
      </c>
      <c r="F14" s="41">
        <f>('Tabell 445-448'!F58/'Tabell 445-448'!F$49)*100</f>
        <v>5.342902711323764</v>
      </c>
      <c r="G14" s="41">
        <f>('Tabell 445-448'!G58/'Tabell 445-448'!G$49)*100</f>
        <v>4.769108853828975</v>
      </c>
      <c r="H14" s="41">
        <f>('Tabell 445-448'!H58/'Tabell 445-448'!H$49)*100</f>
        <v>4.466535030979778</v>
      </c>
      <c r="I14" s="41">
        <f>('Tabell 445-448'!I58/'Tabell 445-448'!I$49)*100</f>
        <v>4.222890981458111</v>
      </c>
      <c r="J14" s="41">
        <f>('Tabell 445-448'!J58/'Tabell 445-448'!J$49)*100</f>
        <v>3.973386104310666</v>
      </c>
    </row>
    <row r="15" spans="1:10" ht="15.75" customHeight="1">
      <c r="A15" s="33" t="s">
        <v>350</v>
      </c>
      <c r="B15" s="43">
        <f>('Tabell 445-448'!B59/'Tabell 445-448'!B$49)*100</f>
        <v>1.2640243006222136</v>
      </c>
      <c r="C15" s="43">
        <f>('Tabell 445-448'!C59/'Tabell 445-448'!C$49)*100</f>
        <v>1.217894038479765</v>
      </c>
      <c r="D15" s="43">
        <f>('Tabell 445-448'!D59/'Tabell 445-448'!D$49)*100</f>
        <v>1.198861781032794</v>
      </c>
      <c r="E15" s="43">
        <f>('Tabell 445-448'!E59/'Tabell 445-448'!E$49)*100</f>
        <v>1.1288763946235614</v>
      </c>
      <c r="F15" s="43">
        <f>('Tabell 445-448'!F59/'Tabell 445-448'!F$49)*100</f>
        <v>1.0207336523125996</v>
      </c>
      <c r="G15" s="43">
        <f>('Tabell 445-448'!G59/'Tabell 445-448'!G$49)*100</f>
        <v>0.922123766299258</v>
      </c>
      <c r="H15" s="43">
        <f>('Tabell 445-448'!H59/'Tabell 445-448'!H$49)*100</f>
        <v>0.8715190304350788</v>
      </c>
      <c r="I15" s="251" t="s">
        <v>1</v>
      </c>
      <c r="J15" s="68" t="s">
        <v>1</v>
      </c>
    </row>
    <row r="16" spans="1:10" ht="15.75" customHeight="1">
      <c r="A16" s="14" t="s">
        <v>195</v>
      </c>
      <c r="B16" s="20"/>
      <c r="C16" s="13"/>
      <c r="D16" s="13"/>
      <c r="E16" s="20"/>
      <c r="F16" s="181"/>
      <c r="G16" s="190"/>
      <c r="H16" s="190"/>
      <c r="I16" s="190"/>
      <c r="J16" s="16"/>
    </row>
    <row r="17" spans="1:10" ht="15.75" customHeight="1">
      <c r="A17" s="15"/>
      <c r="B17" s="20"/>
      <c r="C17" s="13"/>
      <c r="D17" s="13"/>
      <c r="E17" s="20"/>
      <c r="F17" s="20"/>
      <c r="G17" s="13"/>
      <c r="H17" s="13"/>
      <c r="I17" s="13"/>
      <c r="J17" s="2"/>
    </row>
    <row r="18" spans="1:10" ht="15.75" customHeight="1">
      <c r="A18" s="14"/>
      <c r="B18" s="16"/>
      <c r="C18" s="16"/>
      <c r="D18" s="16"/>
      <c r="E18" s="16"/>
      <c r="F18" s="16"/>
      <c r="G18" s="16"/>
      <c r="H18" s="16"/>
      <c r="I18" s="16"/>
      <c r="J18" s="2"/>
    </row>
    <row r="19" spans="1:10" ht="15.75" customHeight="1">
      <c r="A19" s="37"/>
      <c r="B19" s="16"/>
      <c r="C19" s="16"/>
      <c r="D19" s="16"/>
      <c r="E19" s="16"/>
      <c r="F19" s="16"/>
      <c r="G19" s="6"/>
      <c r="H19" s="6"/>
      <c r="I19" s="6"/>
      <c r="J19" s="2"/>
    </row>
    <row r="20" spans="1:10" ht="15.75" customHeight="1">
      <c r="A20" s="37"/>
      <c r="B20" s="16"/>
      <c r="C20" s="16"/>
      <c r="D20" s="16"/>
      <c r="E20" s="16"/>
      <c r="F20" s="16"/>
      <c r="G20" s="6"/>
      <c r="H20" s="6"/>
      <c r="I20" s="6"/>
      <c r="J20" s="2"/>
    </row>
    <row r="21" spans="1:9" ht="15.75" customHeight="1">
      <c r="A21" s="9" t="s">
        <v>320</v>
      </c>
      <c r="B21" s="1"/>
      <c r="C21" s="1"/>
      <c r="D21" s="1"/>
      <c r="E21" s="1"/>
      <c r="F21" s="1"/>
      <c r="G21" s="1"/>
      <c r="H21" s="1"/>
      <c r="I21" s="1"/>
    </row>
    <row r="22" spans="1:4" ht="15.75" customHeight="1">
      <c r="A22" s="10"/>
      <c r="B22" s="1"/>
      <c r="C22" s="1"/>
      <c r="D22" s="1"/>
    </row>
    <row r="23" spans="1:9" ht="15.75" customHeight="1">
      <c r="A23" s="8"/>
      <c r="B23" s="7"/>
      <c r="C23" s="1"/>
      <c r="D23" s="1"/>
      <c r="E23" s="1"/>
      <c r="F23" s="1"/>
      <c r="G23" s="1"/>
      <c r="H23" s="1"/>
      <c r="I23" s="1"/>
    </row>
    <row r="24" spans="1:10" ht="15.75" customHeight="1">
      <c r="A24" s="27"/>
      <c r="B24" s="11"/>
      <c r="C24" s="11"/>
      <c r="D24" s="45">
        <v>1993</v>
      </c>
      <c r="E24" s="45">
        <v>1994</v>
      </c>
      <c r="F24" s="45">
        <v>1995</v>
      </c>
      <c r="G24" s="45">
        <v>1996</v>
      </c>
      <c r="H24" s="45">
        <v>1997</v>
      </c>
      <c r="I24" s="45">
        <v>1998</v>
      </c>
      <c r="J24" s="246">
        <v>1999</v>
      </c>
    </row>
    <row r="25" spans="1:10" ht="15.75" customHeight="1">
      <c r="A25" s="12" t="s">
        <v>35</v>
      </c>
      <c r="B25" s="56"/>
      <c r="C25" s="56"/>
      <c r="D25" s="53">
        <v>0.68</v>
      </c>
      <c r="E25" s="54">
        <v>0.69</v>
      </c>
      <c r="F25" s="55">
        <v>0.76</v>
      </c>
      <c r="G25" s="55">
        <v>0.78</v>
      </c>
      <c r="H25" s="55">
        <v>0.82</v>
      </c>
      <c r="I25" s="55">
        <v>0.81</v>
      </c>
      <c r="J25" s="106">
        <v>0.7245892898847995</v>
      </c>
    </row>
    <row r="26" spans="1:10" ht="15.75" customHeight="1">
      <c r="A26" s="32"/>
      <c r="B26" s="41"/>
      <c r="C26" s="41"/>
      <c r="D26" s="49"/>
      <c r="E26" s="49"/>
      <c r="F26" s="49"/>
      <c r="G26" s="49"/>
      <c r="H26" s="49"/>
      <c r="I26" s="49"/>
      <c r="J26" s="243"/>
    </row>
    <row r="27" spans="1:10" ht="15.75" customHeight="1">
      <c r="A27" s="15"/>
      <c r="B27" s="41"/>
      <c r="C27" s="41"/>
      <c r="D27" s="49"/>
      <c r="E27" s="49"/>
      <c r="F27" s="49"/>
      <c r="G27" s="49"/>
      <c r="H27" s="49"/>
      <c r="I27" s="49"/>
      <c r="J27" s="243"/>
    </row>
    <row r="28" spans="1:10" s="1" customFormat="1" ht="15.75" customHeight="1">
      <c r="A28" s="16" t="s">
        <v>44</v>
      </c>
      <c r="B28" s="42"/>
      <c r="C28" s="42"/>
      <c r="D28" s="50"/>
      <c r="E28" s="50">
        <v>1.27</v>
      </c>
      <c r="F28" s="50">
        <v>1.92</v>
      </c>
      <c r="G28" s="50">
        <v>1.96</v>
      </c>
      <c r="H28" s="50">
        <v>1.97</v>
      </c>
      <c r="I28" s="50">
        <v>2.12</v>
      </c>
      <c r="J28" s="244">
        <v>1.9900014563764976</v>
      </c>
    </row>
    <row r="29" spans="1:10" s="1" customFormat="1" ht="15.75" customHeight="1">
      <c r="A29" s="47" t="s">
        <v>42</v>
      </c>
      <c r="B29" s="42"/>
      <c r="C29" s="42"/>
      <c r="D29" s="50">
        <v>1.6</v>
      </c>
      <c r="E29" s="50">
        <v>1.63</v>
      </c>
      <c r="F29" s="50">
        <v>1.59</v>
      </c>
      <c r="G29" s="50">
        <v>1.54</v>
      </c>
      <c r="H29" s="50">
        <v>1.6</v>
      </c>
      <c r="I29" s="50">
        <v>1.64</v>
      </c>
      <c r="J29" s="244">
        <v>1.5444303203067011</v>
      </c>
    </row>
    <row r="30" spans="1:10" s="1" customFormat="1" ht="15.75" customHeight="1">
      <c r="A30" s="14" t="s">
        <v>45</v>
      </c>
      <c r="B30" s="41"/>
      <c r="C30" s="41"/>
      <c r="D30" s="49">
        <v>0.79</v>
      </c>
      <c r="E30" s="49">
        <v>0.87</v>
      </c>
      <c r="F30" s="50">
        <v>1.01</v>
      </c>
      <c r="G30" s="50">
        <v>1.05</v>
      </c>
      <c r="H30" s="50">
        <v>1.08</v>
      </c>
      <c r="I30" s="50">
        <v>0.97</v>
      </c>
      <c r="J30" s="244">
        <v>1.0170786263868525</v>
      </c>
    </row>
    <row r="31" spans="1:10" s="1" customFormat="1" ht="15.75" customHeight="1">
      <c r="A31" s="22" t="s">
        <v>46</v>
      </c>
      <c r="B31" s="41"/>
      <c r="C31" s="41"/>
      <c r="D31" s="49">
        <v>0.72</v>
      </c>
      <c r="E31" s="49">
        <v>0.72</v>
      </c>
      <c r="F31" s="50">
        <v>0.8</v>
      </c>
      <c r="G31" s="50">
        <v>0.8</v>
      </c>
      <c r="H31" s="50">
        <v>0.85</v>
      </c>
      <c r="I31" s="50">
        <v>0.85</v>
      </c>
      <c r="J31" s="244">
        <v>0.7149631315665049</v>
      </c>
    </row>
    <row r="32" spans="1:10" s="1" customFormat="1" ht="15.75" customHeight="1">
      <c r="A32" s="33" t="s">
        <v>47</v>
      </c>
      <c r="B32" s="43"/>
      <c r="C32" s="43"/>
      <c r="D32" s="52">
        <v>0.2</v>
      </c>
      <c r="E32" s="51">
        <v>0.19</v>
      </c>
      <c r="F32" s="51">
        <v>0.22</v>
      </c>
      <c r="G32" s="51">
        <v>0.28</v>
      </c>
      <c r="H32" s="51">
        <v>0.28</v>
      </c>
      <c r="I32" s="52">
        <v>0.25</v>
      </c>
      <c r="J32" s="245">
        <v>0.20581447163653196</v>
      </c>
    </row>
    <row r="33" spans="1:9" ht="15.75" customHeight="1">
      <c r="A33" s="14" t="s">
        <v>195</v>
      </c>
      <c r="B33" s="20"/>
      <c r="C33" s="13"/>
      <c r="D33" s="13"/>
      <c r="E33" s="20"/>
      <c r="F33" s="20"/>
      <c r="G33" s="13"/>
      <c r="H33" s="13"/>
      <c r="I33" s="13"/>
    </row>
    <row r="34" spans="1:9" ht="15.75" customHeight="1">
      <c r="A34" s="15"/>
      <c r="B34" s="20"/>
      <c r="C34" s="13"/>
      <c r="D34" s="13"/>
      <c r="E34" s="20"/>
      <c r="F34" s="20"/>
      <c r="G34" s="13"/>
      <c r="H34" s="13"/>
      <c r="I34" s="13"/>
    </row>
    <row r="35" spans="1:9" ht="15.75" customHeight="1">
      <c r="A35" s="14"/>
      <c r="B35" s="16"/>
      <c r="C35" s="16"/>
      <c r="D35" s="16"/>
      <c r="E35" s="16"/>
      <c r="F35" s="16"/>
      <c r="G35" s="16"/>
      <c r="H35" s="16"/>
      <c r="I35" s="16"/>
    </row>
    <row r="36" spans="1:9" ht="15.75" customHeight="1">
      <c r="A36" s="66"/>
      <c r="B36" s="13"/>
      <c r="C36" s="13"/>
      <c r="D36" s="13"/>
      <c r="E36" s="13"/>
      <c r="F36" s="20"/>
      <c r="G36" s="20"/>
      <c r="H36" s="13"/>
      <c r="I36" s="13"/>
    </row>
    <row r="37" spans="1:9" ht="15.75" customHeight="1">
      <c r="A37" s="66"/>
      <c r="B37" s="13"/>
      <c r="C37" s="13"/>
      <c r="D37" s="13"/>
      <c r="E37" s="13"/>
      <c r="F37" s="20"/>
      <c r="G37" s="20"/>
      <c r="H37" s="13"/>
      <c r="I37" s="13"/>
    </row>
    <row r="38" spans="1:9" ht="15.75" customHeight="1">
      <c r="A38" s="19"/>
      <c r="B38" s="17"/>
      <c r="C38" s="17"/>
      <c r="D38" s="17"/>
      <c r="E38" s="17"/>
      <c r="F38" s="17"/>
      <c r="G38" s="17"/>
      <c r="H38" s="17"/>
      <c r="I38" s="17"/>
    </row>
    <row r="39" spans="1:9" ht="15.75" customHeight="1">
      <c r="A39" s="9" t="s">
        <v>321</v>
      </c>
      <c r="B39" s="1"/>
      <c r="C39" s="1"/>
      <c r="D39" s="1"/>
      <c r="E39" s="1"/>
      <c r="F39" s="1"/>
      <c r="G39" s="1"/>
      <c r="H39" s="1"/>
      <c r="I39" s="1"/>
    </row>
    <row r="40" spans="1:5" ht="15.75" customHeight="1">
      <c r="A40" s="10"/>
      <c r="B40" s="1"/>
      <c r="C40" s="1"/>
      <c r="D40" s="1"/>
      <c r="E40" s="1"/>
    </row>
    <row r="41" spans="1:9" ht="15.75" customHeight="1">
      <c r="A41" s="8"/>
      <c r="B41" s="7"/>
      <c r="C41" s="1"/>
      <c r="D41" s="1"/>
      <c r="E41" s="1"/>
      <c r="F41" s="1"/>
      <c r="G41" s="1"/>
      <c r="H41" s="1"/>
      <c r="I41" s="1"/>
    </row>
    <row r="42" spans="1:10" ht="15.75" customHeight="1">
      <c r="A42" s="27"/>
      <c r="B42" s="11"/>
      <c r="C42" s="11"/>
      <c r="D42" s="45">
        <v>1993</v>
      </c>
      <c r="E42" s="45">
        <v>1994</v>
      </c>
      <c r="F42" s="45">
        <v>1995</v>
      </c>
      <c r="G42" s="45">
        <v>1996</v>
      </c>
      <c r="H42" s="45">
        <v>1997</v>
      </c>
      <c r="I42" s="45">
        <v>1998</v>
      </c>
      <c r="J42" s="27">
        <v>1999</v>
      </c>
    </row>
    <row r="43" spans="1:10" ht="15.75" customHeight="1">
      <c r="A43" s="12" t="s">
        <v>35</v>
      </c>
      <c r="B43" s="56"/>
      <c r="C43" s="56"/>
      <c r="D43" s="56">
        <v>580.5</v>
      </c>
      <c r="E43" s="58">
        <v>616.9</v>
      </c>
      <c r="F43" s="73">
        <v>698.7</v>
      </c>
      <c r="G43" s="73">
        <v>759.9</v>
      </c>
      <c r="H43" s="73">
        <v>838.1</v>
      </c>
      <c r="I43" s="73">
        <v>886.8</v>
      </c>
      <c r="J43" s="78">
        <v>831.6</v>
      </c>
    </row>
    <row r="44" spans="1:10" ht="15.75" customHeight="1">
      <c r="A44" s="32"/>
      <c r="B44" s="41"/>
      <c r="C44" s="41"/>
      <c r="D44" s="41"/>
      <c r="E44" s="41"/>
      <c r="F44" s="41"/>
      <c r="G44" s="41"/>
      <c r="H44" s="41"/>
      <c r="I44" s="41"/>
      <c r="J44" s="16"/>
    </row>
    <row r="45" spans="1:10" ht="15.75" customHeight="1">
      <c r="A45" s="15"/>
      <c r="B45" s="41"/>
      <c r="C45" s="41"/>
      <c r="D45" s="41"/>
      <c r="E45" s="41"/>
      <c r="F45" s="41"/>
      <c r="G45" s="41"/>
      <c r="H45" s="41"/>
      <c r="I45" s="41"/>
      <c r="J45" s="16"/>
    </row>
    <row r="46" spans="1:10" ht="15.75" customHeight="1">
      <c r="A46" s="16" t="s">
        <v>44</v>
      </c>
      <c r="B46" s="42"/>
      <c r="C46" s="42"/>
      <c r="D46" s="42"/>
      <c r="E46" s="42">
        <v>2.2</v>
      </c>
      <c r="F46" s="42">
        <v>35.3</v>
      </c>
      <c r="G46" s="42">
        <v>52.1</v>
      </c>
      <c r="H46" s="42">
        <v>64.7</v>
      </c>
      <c r="I46" s="42">
        <v>82.7</v>
      </c>
      <c r="J46" s="14">
        <v>86.9</v>
      </c>
    </row>
    <row r="47" spans="1:10" ht="15.75" customHeight="1">
      <c r="A47" s="47" t="s">
        <v>42</v>
      </c>
      <c r="B47" s="42"/>
      <c r="C47" s="42"/>
      <c r="D47" s="42">
        <v>158.8</v>
      </c>
      <c r="E47" s="42">
        <v>173.2</v>
      </c>
      <c r="F47" s="42">
        <v>151.2</v>
      </c>
      <c r="G47" s="42">
        <v>156.7</v>
      </c>
      <c r="H47" s="42">
        <v>162</v>
      </c>
      <c r="I47" s="42">
        <v>169.2</v>
      </c>
      <c r="J47" s="14">
        <v>161.6</v>
      </c>
    </row>
    <row r="48" spans="1:10" ht="15.75" customHeight="1">
      <c r="A48" s="14" t="s">
        <v>45</v>
      </c>
      <c r="B48" s="41"/>
      <c r="C48" s="41"/>
      <c r="D48" s="41">
        <v>58.9</v>
      </c>
      <c r="E48" s="41">
        <v>66.8</v>
      </c>
      <c r="F48" s="42">
        <v>77.9</v>
      </c>
      <c r="G48" s="42">
        <v>84.1</v>
      </c>
      <c r="H48" s="42">
        <v>89.7</v>
      </c>
      <c r="I48" s="42">
        <v>85.4</v>
      </c>
      <c r="J48" s="14">
        <v>96.4</v>
      </c>
    </row>
    <row r="49" spans="1:10" ht="15.75" customHeight="1">
      <c r="A49" s="22" t="s">
        <v>46</v>
      </c>
      <c r="B49" s="41"/>
      <c r="C49" s="41"/>
      <c r="D49" s="41">
        <v>316.5</v>
      </c>
      <c r="E49" s="41">
        <v>327.3</v>
      </c>
      <c r="F49" s="42">
        <v>377.9</v>
      </c>
      <c r="G49" s="42">
        <v>391.2</v>
      </c>
      <c r="H49" s="42">
        <v>443.1</v>
      </c>
      <c r="I49" s="42">
        <v>474.7</v>
      </c>
      <c r="J49" s="247">
        <v>422</v>
      </c>
    </row>
    <row r="50" spans="1:10" ht="15.75" customHeight="1">
      <c r="A50" s="33" t="s">
        <v>47</v>
      </c>
      <c r="B50" s="43"/>
      <c r="C50" s="43"/>
      <c r="D50" s="44">
        <v>46.3</v>
      </c>
      <c r="E50" s="43">
        <v>47.4</v>
      </c>
      <c r="F50" s="43">
        <v>56.4</v>
      </c>
      <c r="G50" s="43">
        <v>75.8</v>
      </c>
      <c r="H50" s="43">
        <v>78.6</v>
      </c>
      <c r="I50" s="44">
        <v>74.8</v>
      </c>
      <c r="J50" s="33">
        <v>64.7</v>
      </c>
    </row>
    <row r="51" spans="1:9" ht="15.75" customHeight="1">
      <c r="A51" s="22" t="s">
        <v>195</v>
      </c>
      <c r="B51" s="13"/>
      <c r="C51" s="13"/>
      <c r="D51" s="13"/>
      <c r="E51" s="13"/>
      <c r="F51" s="13"/>
      <c r="G51" s="13"/>
      <c r="H51" s="13"/>
      <c r="I51" s="13"/>
    </row>
    <row r="52" spans="1:9" ht="15.75" customHeight="1">
      <c r="A52" s="12"/>
      <c r="B52" s="14"/>
      <c r="C52" s="14"/>
      <c r="D52" s="14"/>
      <c r="E52" s="1"/>
      <c r="F52" s="1"/>
      <c r="G52" s="1"/>
      <c r="H52" s="1"/>
      <c r="I52" s="1"/>
    </row>
    <row r="53" spans="1:9" ht="15.75" customHeight="1">
      <c r="A53" s="14"/>
      <c r="B53" s="14"/>
      <c r="C53" s="14"/>
      <c r="D53" s="14"/>
      <c r="E53" s="1"/>
      <c r="F53" s="1"/>
      <c r="G53" s="1"/>
      <c r="H53" s="1"/>
      <c r="I53" s="1"/>
    </row>
    <row r="54" spans="1:9" ht="15.75" customHeight="1">
      <c r="A54" s="37"/>
      <c r="B54" s="14"/>
      <c r="C54" s="14"/>
      <c r="D54" s="14"/>
      <c r="E54" s="1"/>
      <c r="F54" s="1"/>
      <c r="G54" s="1"/>
      <c r="H54" s="1"/>
      <c r="I54" s="1"/>
    </row>
    <row r="55" ht="15.75" customHeight="1">
      <c r="B55" s="10"/>
    </row>
    <row r="56" ht="15.75" customHeight="1"/>
    <row r="57" ht="15.75" customHeight="1"/>
    <row r="66" spans="1:9" ht="15">
      <c r="A66" s="15"/>
      <c r="B66" s="20"/>
      <c r="C66" s="13"/>
      <c r="D66" s="13"/>
      <c r="E66" s="20"/>
      <c r="F66" s="20"/>
      <c r="G66" s="13"/>
      <c r="H66" s="13"/>
      <c r="I66" s="13"/>
    </row>
    <row r="67" spans="1:9" ht="15">
      <c r="A67" s="14"/>
      <c r="B67" s="16"/>
      <c r="C67" s="16"/>
      <c r="D67" s="16"/>
      <c r="E67" s="16"/>
      <c r="F67" s="16"/>
      <c r="G67" s="16"/>
      <c r="H67" s="16"/>
      <c r="I67" s="16"/>
    </row>
    <row r="68" spans="1:9" ht="15">
      <c r="A68" s="37"/>
      <c r="B68" s="16"/>
      <c r="C68" s="16"/>
      <c r="D68" s="16"/>
      <c r="E68" s="16"/>
      <c r="F68" s="16"/>
      <c r="G68" s="6"/>
      <c r="H68" s="6"/>
      <c r="I68" s="6"/>
    </row>
    <row r="69" spans="7:9" ht="12.75">
      <c r="G69" s="6"/>
      <c r="H69" s="6"/>
      <c r="I69" s="6"/>
    </row>
    <row r="70" spans="7:9" ht="12.75">
      <c r="G70" s="6"/>
      <c r="H70" s="6"/>
      <c r="I70" s="6"/>
    </row>
  </sheetData>
  <printOptions/>
  <pageMargins left="0.75" right="0.75" top="1" bottom="1" header="0.5" footer="0.5"/>
  <pageSetup fitToHeight="1" fitToWidth="1" horizontalDpi="600" verticalDpi="600" orientation="portrait" paperSize="9" scale="76" r:id="rId2"/>
  <headerFooter alignWithMargins="0">
    <oddFooter xml:space="preserve">&amp;L&amp;"Times New Roman,Normal"&amp;16 54&amp;"Arial,Normal"&amp;10  &amp;"Arial Narrow,Normal"&amp;11REPORT ON PAYMENT SYSTEMS 1999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36"/>
  <sheetViews>
    <sheetView workbookViewId="0" topLeftCell="A1">
      <selection activeCell="B36" sqref="B36"/>
    </sheetView>
  </sheetViews>
  <sheetFormatPr defaultColWidth="11.421875" defaultRowHeight="15.75" customHeight="1"/>
  <cols>
    <col min="1" max="1" width="40.7109375" style="0" customWidth="1"/>
    <col min="2" max="10" width="7.7109375" style="0" customWidth="1"/>
    <col min="11" max="12" width="6.140625" style="0" customWidth="1"/>
  </cols>
  <sheetData>
    <row r="1" spans="1:9" ht="15.75" customHeight="1">
      <c r="A1" s="9" t="s">
        <v>297</v>
      </c>
      <c r="B1" s="1"/>
      <c r="C1" s="1"/>
      <c r="D1" s="1"/>
      <c r="E1" s="1"/>
      <c r="G1" s="1"/>
      <c r="H1" s="1"/>
      <c r="I1" s="1"/>
    </row>
    <row r="2" spans="1:9" ht="15.75" customHeight="1">
      <c r="A2" s="10"/>
      <c r="C2" s="1"/>
      <c r="D2" s="1"/>
      <c r="E2" s="1"/>
      <c r="F2" s="1"/>
      <c r="G2" s="1"/>
      <c r="H2" s="1"/>
      <c r="I2" s="1"/>
    </row>
    <row r="3" spans="1:10" ht="15.75" customHeight="1">
      <c r="A3" s="211"/>
      <c r="B3" s="207"/>
      <c r="C3" s="207"/>
      <c r="D3" s="207"/>
      <c r="E3" s="208"/>
      <c r="F3" s="208"/>
      <c r="G3" s="208"/>
      <c r="H3" s="208"/>
      <c r="I3" s="208"/>
      <c r="J3" s="209"/>
    </row>
    <row r="4" spans="1:12" ht="15.75" customHeight="1">
      <c r="A4" s="210"/>
      <c r="B4" s="236"/>
      <c r="C4" s="215"/>
      <c r="D4" s="213"/>
      <c r="E4" s="213"/>
      <c r="F4" s="307">
        <v>1997</v>
      </c>
      <c r="G4" s="307">
        <v>1998</v>
      </c>
      <c r="H4" s="307" t="s">
        <v>79</v>
      </c>
      <c r="I4" s="307" t="s">
        <v>80</v>
      </c>
      <c r="J4" s="307" t="s">
        <v>81</v>
      </c>
      <c r="K4" s="205"/>
      <c r="L4" s="205"/>
    </row>
    <row r="5" spans="1:12" ht="15.75" customHeight="1">
      <c r="A5" s="78" t="s">
        <v>122</v>
      </c>
      <c r="C5" s="220"/>
      <c r="D5" s="220"/>
      <c r="E5" s="220"/>
      <c r="F5" s="219">
        <v>30.394166666666667</v>
      </c>
      <c r="G5" s="131">
        <f>'[2]Gjennomsnitt'!$O$98/1000</f>
        <v>18.955757265693876</v>
      </c>
      <c r="H5" s="131">
        <f>('[3]Figur'!$X$18+'[3]Figur'!$X$19)/1000</f>
        <v>19.07683265306122</v>
      </c>
      <c r="I5" s="131">
        <f>('[3]Figur'!$Y$18+'[3]Figur'!$Y$19)/1000</f>
        <v>135.56754566341465</v>
      </c>
      <c r="J5" s="131">
        <f>('[3]Figur'!$Z$18+'[3]Figur'!$Z$19)/1000</f>
        <v>113.09492779921261</v>
      </c>
      <c r="K5" s="205"/>
      <c r="L5" s="205"/>
    </row>
    <row r="6" spans="1:12" ht="15.75" customHeight="1">
      <c r="A6" s="79"/>
      <c r="C6" s="220"/>
      <c r="D6" s="220"/>
      <c r="E6" s="220"/>
      <c r="F6" s="219"/>
      <c r="G6" s="220"/>
      <c r="H6" s="220"/>
      <c r="I6" s="220"/>
      <c r="J6" s="220"/>
      <c r="K6" s="205"/>
      <c r="L6" s="205"/>
    </row>
    <row r="7" spans="1:12" ht="15.75" customHeight="1">
      <c r="A7" s="78" t="s">
        <v>123</v>
      </c>
      <c r="C7" s="220"/>
      <c r="D7" s="220"/>
      <c r="E7" s="220"/>
      <c r="F7" s="219">
        <v>18.622442857142858</v>
      </c>
      <c r="G7" s="220">
        <f>'[2]Gjennomsnitt'!$O$96/1000</f>
        <v>18.276404905610534</v>
      </c>
      <c r="H7" s="220">
        <f>'[3]Figur'!$X$20/1000</f>
        <v>24.89271638367347</v>
      </c>
      <c r="I7" s="220">
        <f>'[3]Figur'!$Y$20/1000</f>
        <v>5.6541790243902454</v>
      </c>
      <c r="J7" s="220">
        <f>'[3]Figur'!$Z$20/1000</f>
        <v>9.365550404724411</v>
      </c>
      <c r="K7" s="205"/>
      <c r="L7" s="205"/>
    </row>
    <row r="8" spans="1:12" ht="15.75" customHeight="1">
      <c r="A8" s="79"/>
      <c r="C8" s="220"/>
      <c r="D8" s="220"/>
      <c r="E8" s="220"/>
      <c r="F8" s="219"/>
      <c r="G8" s="220"/>
      <c r="H8" s="220"/>
      <c r="I8" s="220"/>
      <c r="J8" s="220"/>
      <c r="K8" s="205"/>
      <c r="L8" s="205"/>
    </row>
    <row r="9" spans="1:12" ht="15.75" customHeight="1">
      <c r="A9" s="206" t="s">
        <v>124</v>
      </c>
      <c r="C9" s="220"/>
      <c r="D9" s="220"/>
      <c r="E9" s="220"/>
      <c r="F9" s="219">
        <v>6.852142857142858</v>
      </c>
      <c r="G9" s="220">
        <f>'[2]Gjennomsnitt'!$O$106/1000</f>
        <v>11.67603137893317</v>
      </c>
      <c r="H9" s="220">
        <f>'[3]Figur'!$X$24/1000</f>
        <v>9.694232653061224</v>
      </c>
      <c r="I9" s="220">
        <f>'[3]Figur'!$Y$24/1000</f>
        <v>11.493537414634146</v>
      </c>
      <c r="J9" s="220">
        <f>'[3]Figur'!$Z$24/1000</f>
        <v>11.146427440944883</v>
      </c>
      <c r="K9" s="205"/>
      <c r="L9" s="205"/>
    </row>
    <row r="10" spans="1:12" ht="15.75" customHeight="1">
      <c r="A10" s="217"/>
      <c r="C10" s="220"/>
      <c r="D10" s="220"/>
      <c r="E10" s="220"/>
      <c r="F10" s="219"/>
      <c r="G10" s="220"/>
      <c r="H10" s="220"/>
      <c r="I10" s="220"/>
      <c r="J10" s="220"/>
      <c r="K10" s="205"/>
      <c r="L10" s="205"/>
    </row>
    <row r="11" spans="1:12" ht="15.75" customHeight="1">
      <c r="A11" s="206" t="s">
        <v>125</v>
      </c>
      <c r="C11" s="220"/>
      <c r="D11" s="220"/>
      <c r="E11" s="220"/>
      <c r="F11" s="219">
        <v>5.2515142857142845</v>
      </c>
      <c r="G11" s="220">
        <f>'[2]Gjennomsnitt'!$O$94/1000</f>
        <v>5.346070660612747</v>
      </c>
      <c r="H11" s="220">
        <f>'[3]Figur'!$X$22/1000</f>
        <v>5.635769387755102</v>
      </c>
      <c r="I11" s="220">
        <f>'[3]Figur'!$Y$22/1000</f>
        <v>4.902650682926829</v>
      </c>
      <c r="J11" s="220">
        <f>'[3]Figur'!$Z$22/1000</f>
        <v>5.044079094488189</v>
      </c>
      <c r="K11" s="205"/>
      <c r="L11" s="205"/>
    </row>
    <row r="12" spans="1:13" ht="15.75" customHeight="1">
      <c r="A12" s="217"/>
      <c r="C12" s="220"/>
      <c r="D12" s="220"/>
      <c r="E12" s="220"/>
      <c r="F12" s="219"/>
      <c r="G12" s="220"/>
      <c r="H12" s="220"/>
      <c r="I12" s="220"/>
      <c r="J12" s="220"/>
      <c r="K12" s="108"/>
      <c r="L12" s="108"/>
      <c r="M12" s="16"/>
    </row>
    <row r="13" spans="1:13" ht="15.75" customHeight="1">
      <c r="A13" s="78" t="s">
        <v>126</v>
      </c>
      <c r="C13" s="220"/>
      <c r="D13" s="220"/>
      <c r="E13" s="220"/>
      <c r="F13" s="219">
        <v>5.071138095238096</v>
      </c>
      <c r="G13" s="220">
        <f>'[2]Gjennomsnitt'!$O$95/1000</f>
        <v>4.781320719267703</v>
      </c>
      <c r="H13" s="220">
        <f>'[3]Figur'!$X$21/1000</f>
        <v>5.038714285714286</v>
      </c>
      <c r="I13" s="220">
        <f>'[3]Figur'!$Y$21/1000</f>
        <v>5.833587999999999</v>
      </c>
      <c r="J13" s="220">
        <f>'[3]Figur'!$Z$21/1000</f>
        <v>5.68024622047244</v>
      </c>
      <c r="K13" s="108"/>
      <c r="L13" s="108"/>
      <c r="M13" s="16"/>
    </row>
    <row r="14" spans="1:13" ht="15.75" customHeight="1">
      <c r="A14" s="79"/>
      <c r="C14" s="220"/>
      <c r="D14" s="220"/>
      <c r="E14" s="220"/>
      <c r="F14" s="219"/>
      <c r="G14" s="220"/>
      <c r="H14" s="220"/>
      <c r="I14" s="220"/>
      <c r="J14" s="220"/>
      <c r="K14" s="108"/>
      <c r="L14" s="108"/>
      <c r="M14" s="16"/>
    </row>
    <row r="15" spans="1:13" ht="15.75" customHeight="1">
      <c r="A15" s="206" t="s">
        <v>127</v>
      </c>
      <c r="C15" s="220"/>
      <c r="D15" s="220"/>
      <c r="E15" s="220"/>
      <c r="F15" s="219">
        <v>1.4149940551628573</v>
      </c>
      <c r="G15" s="220">
        <f>'[2]Gjennomsnitt'!$O$97/1000</f>
        <v>0.9076983757689678</v>
      </c>
      <c r="H15" s="220">
        <f>'[3]Figur'!$X$23/1000</f>
        <v>0.9</v>
      </c>
      <c r="I15" s="220">
        <f>'[3]Figur'!$Y$23/1000</f>
        <v>0.9</v>
      </c>
      <c r="J15" s="220">
        <f>'[3]Figur'!$Z$23/1000</f>
        <v>0.9</v>
      </c>
      <c r="K15" s="108"/>
      <c r="L15" s="108"/>
      <c r="M15" s="16"/>
    </row>
    <row r="16" spans="1:13" ht="15.75" customHeight="1">
      <c r="A16" s="217"/>
      <c r="B16" s="7"/>
      <c r="C16" s="220"/>
      <c r="D16" s="220"/>
      <c r="E16" s="220"/>
      <c r="F16" s="219"/>
      <c r="G16" s="220"/>
      <c r="H16" s="220"/>
      <c r="I16" s="220"/>
      <c r="J16" s="220"/>
      <c r="K16" s="108"/>
      <c r="L16" s="108"/>
      <c r="M16" s="16"/>
    </row>
    <row r="17" spans="1:13" ht="15.75" customHeight="1">
      <c r="A17" s="216" t="s">
        <v>35</v>
      </c>
      <c r="B17" s="236"/>
      <c r="C17" s="222"/>
      <c r="D17" s="222"/>
      <c r="E17" s="222"/>
      <c r="F17" s="222">
        <f>SUM(F5:F16)</f>
        <v>67.60639881706761</v>
      </c>
      <c r="G17" s="222">
        <f>SUM(G5:G16)</f>
        <v>59.94328330588699</v>
      </c>
      <c r="H17" s="222">
        <f>SUM(H5:H16)</f>
        <v>65.23826536326531</v>
      </c>
      <c r="I17" s="222">
        <f>SUM(I5:I16)</f>
        <v>164.3515007853659</v>
      </c>
      <c r="J17" s="222">
        <f>SUM(J5:J16)</f>
        <v>145.23123095984255</v>
      </c>
      <c r="K17" s="108"/>
      <c r="L17" s="108"/>
      <c r="M17" s="16"/>
    </row>
    <row r="18" spans="1:13" ht="15.75" customHeight="1">
      <c r="A18" s="16" t="s">
        <v>128</v>
      </c>
      <c r="B18" s="107"/>
      <c r="C18" s="107"/>
      <c r="D18" s="107"/>
      <c r="E18" s="107"/>
      <c r="F18" s="107"/>
      <c r="G18" s="107"/>
      <c r="H18" s="107"/>
      <c r="I18" s="107"/>
      <c r="J18" s="107"/>
      <c r="K18" s="107"/>
      <c r="L18" s="107"/>
      <c r="M18" s="16"/>
    </row>
    <row r="19" spans="1:13" ht="15.75" customHeight="1">
      <c r="A19" s="32"/>
      <c r="B19" s="170"/>
      <c r="C19" s="170"/>
      <c r="D19" s="170"/>
      <c r="E19" s="170"/>
      <c r="F19" s="212"/>
      <c r="G19" s="212"/>
      <c r="H19" s="212"/>
      <c r="I19" s="212"/>
      <c r="J19" s="212"/>
      <c r="K19" s="212"/>
      <c r="L19" s="170"/>
      <c r="M19" s="16"/>
    </row>
    <row r="20" spans="1:13" ht="15.75" customHeight="1">
      <c r="A20" s="16" t="s">
        <v>356</v>
      </c>
      <c r="B20" s="16"/>
      <c r="C20" s="16"/>
      <c r="D20" s="16"/>
      <c r="E20" s="16"/>
      <c r="F20" s="16"/>
      <c r="G20" s="16"/>
      <c r="H20" s="16"/>
      <c r="I20" s="16"/>
      <c r="J20" s="16"/>
      <c r="K20" s="16"/>
      <c r="L20" s="16"/>
      <c r="M20" s="16"/>
    </row>
    <row r="21" spans="1:13" ht="15.75" customHeight="1">
      <c r="A21" s="16" t="s">
        <v>355</v>
      </c>
      <c r="B21" s="16"/>
      <c r="C21" s="16"/>
      <c r="D21" s="16"/>
      <c r="E21" s="16"/>
      <c r="F21" s="16"/>
      <c r="G21" s="16"/>
      <c r="H21" s="16"/>
      <c r="I21" s="16"/>
      <c r="J21" s="16"/>
      <c r="K21" s="16"/>
      <c r="L21" s="16"/>
      <c r="M21" s="16"/>
    </row>
    <row r="22" spans="2:13" ht="15.75" customHeight="1">
      <c r="B22" s="47"/>
      <c r="C22" s="47"/>
      <c r="D22" s="47"/>
      <c r="E22" s="47"/>
      <c r="F22" s="171"/>
      <c r="G22" s="171"/>
      <c r="H22" s="171"/>
      <c r="I22" s="171"/>
      <c r="J22" s="171"/>
      <c r="K22" s="171"/>
      <c r="L22" s="171"/>
      <c r="M22" s="16"/>
    </row>
    <row r="23" spans="1:13" ht="15.75" customHeight="1">
      <c r="A23" s="16" t="s">
        <v>129</v>
      </c>
      <c r="B23" s="16"/>
      <c r="C23" s="16"/>
      <c r="D23" s="16"/>
      <c r="E23" s="16"/>
      <c r="F23" s="16"/>
      <c r="G23" s="16"/>
      <c r="H23" s="16"/>
      <c r="I23" s="16"/>
      <c r="J23" s="16"/>
      <c r="K23" s="16"/>
      <c r="L23" s="16"/>
      <c r="M23" s="16"/>
    </row>
    <row r="24" spans="1:13" ht="15.75" customHeight="1">
      <c r="A24" s="16" t="s">
        <v>130</v>
      </c>
      <c r="B24" s="199"/>
      <c r="C24" s="199"/>
      <c r="D24" s="199"/>
      <c r="E24" s="199"/>
      <c r="F24" s="199"/>
      <c r="G24" s="199"/>
      <c r="H24" s="199"/>
      <c r="I24" s="199"/>
      <c r="J24" s="199"/>
      <c r="K24" s="199"/>
      <c r="L24" s="199"/>
      <c r="M24" s="16"/>
    </row>
    <row r="25" spans="1:13" ht="15.75" customHeight="1">
      <c r="A25" s="16" t="s">
        <v>131</v>
      </c>
      <c r="B25" s="153"/>
      <c r="C25" s="153"/>
      <c r="D25" s="153"/>
      <c r="E25" s="153"/>
      <c r="F25" s="153"/>
      <c r="G25" s="16"/>
      <c r="H25" s="16"/>
      <c r="I25" s="16"/>
      <c r="J25" s="16"/>
      <c r="K25" s="16"/>
      <c r="L25" s="16"/>
      <c r="M25" s="16"/>
    </row>
    <row r="26" spans="2:13" ht="15.75" customHeight="1">
      <c r="B26" s="153"/>
      <c r="C26" s="153"/>
      <c r="D26" s="153"/>
      <c r="E26" s="153"/>
      <c r="F26" s="153"/>
      <c r="G26" s="16"/>
      <c r="H26" s="16"/>
      <c r="I26" s="16"/>
      <c r="J26" s="16"/>
      <c r="K26" s="16"/>
      <c r="L26" s="16"/>
      <c r="M26" s="16"/>
    </row>
    <row r="27" spans="2:13" ht="15.75" customHeight="1">
      <c r="B27" s="153"/>
      <c r="C27" s="153"/>
      <c r="D27" s="153"/>
      <c r="E27" s="153"/>
      <c r="F27" s="153"/>
      <c r="G27" s="16"/>
      <c r="H27" s="16"/>
      <c r="I27" s="16"/>
      <c r="J27" s="16"/>
      <c r="K27" s="16"/>
      <c r="L27" s="16"/>
      <c r="M27" s="16"/>
    </row>
    <row r="28" spans="2:13" ht="15.75" customHeight="1">
      <c r="B28" s="153"/>
      <c r="C28" s="153"/>
      <c r="D28" s="153"/>
      <c r="E28" s="153"/>
      <c r="F28" s="153"/>
      <c r="G28" s="16"/>
      <c r="H28" s="16"/>
      <c r="I28" s="16"/>
      <c r="J28" s="16"/>
      <c r="K28" s="16"/>
      <c r="L28" s="16"/>
      <c r="M28" s="16"/>
    </row>
    <row r="29" spans="1:13" ht="15.75" customHeight="1">
      <c r="A29" s="16"/>
      <c r="B29" s="153"/>
      <c r="C29" s="153"/>
      <c r="D29" s="153"/>
      <c r="E29" s="153"/>
      <c r="F29" s="153"/>
      <c r="G29" s="16"/>
      <c r="H29" s="16"/>
      <c r="I29" s="16"/>
      <c r="J29" s="16"/>
      <c r="K29" s="16"/>
      <c r="L29" s="16"/>
      <c r="M29" s="16"/>
    </row>
    <row r="30" spans="2:6" ht="15.75" customHeight="1">
      <c r="B30" s="154"/>
      <c r="C30" s="154"/>
      <c r="D30" s="154"/>
      <c r="E30" s="154"/>
      <c r="F30" s="154"/>
    </row>
    <row r="31" spans="2:6" ht="15.75" customHeight="1">
      <c r="B31" s="154"/>
      <c r="C31" s="154"/>
      <c r="D31" s="154"/>
      <c r="E31" s="154"/>
      <c r="F31" s="154"/>
    </row>
    <row r="32" spans="2:6" ht="15.75" customHeight="1">
      <c r="B32" s="154"/>
      <c r="C32" s="154"/>
      <c r="D32" s="154"/>
      <c r="E32" s="154"/>
      <c r="F32" s="154"/>
    </row>
    <row r="33" spans="2:6" ht="15.75" customHeight="1">
      <c r="B33" s="154"/>
      <c r="C33" s="154"/>
      <c r="D33" s="154"/>
      <c r="E33" s="154"/>
      <c r="F33" s="154"/>
    </row>
    <row r="34" spans="2:6" ht="15.75" customHeight="1">
      <c r="B34" s="154"/>
      <c r="C34" s="154"/>
      <c r="D34" s="154"/>
      <c r="E34" s="154"/>
      <c r="F34" s="154"/>
    </row>
    <row r="35" spans="2:6" ht="15.75" customHeight="1">
      <c r="B35" s="154"/>
      <c r="C35" s="154"/>
      <c r="D35" s="154"/>
      <c r="E35" s="154"/>
      <c r="F35" s="154"/>
    </row>
    <row r="36" spans="2:6" ht="15.75" customHeight="1">
      <c r="B36" s="154"/>
      <c r="C36" s="154"/>
      <c r="D36" s="154"/>
      <c r="E36" s="154"/>
      <c r="F36" s="154"/>
    </row>
  </sheetData>
  <printOptions/>
  <pageMargins left="0.75" right="0.75" top="1" bottom="1" header="0.5" footer="0.5"/>
  <pageSetup fitToHeight="1" fitToWidth="1" horizontalDpi="600" verticalDpi="600" orientation="portrait" paperSize="9" scale="77" r:id="rId1"/>
  <headerFooter alignWithMargins="0">
    <oddFooter xml:space="preserve">&amp;R&amp;"Arial Narrow,Normal"&amp;11REPORT ON PAYMENT SYSTEMS 1999  &amp;"Times New Roman,Normal"&amp;15 &amp;16 37&amp;"Arial,Normal"&amp;10 </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P36"/>
  <sheetViews>
    <sheetView workbookViewId="0" topLeftCell="A1">
      <selection activeCell="B36" sqref="B36"/>
    </sheetView>
  </sheetViews>
  <sheetFormatPr defaultColWidth="11.421875" defaultRowHeight="15.75" customHeight="1"/>
  <cols>
    <col min="1" max="1" width="27.00390625" style="0" customWidth="1"/>
    <col min="2" max="18" width="7.7109375" style="0" customWidth="1"/>
  </cols>
  <sheetData>
    <row r="1" spans="1:9" ht="15.75" customHeight="1">
      <c r="A1" s="9" t="s">
        <v>322</v>
      </c>
      <c r="B1" s="1"/>
      <c r="C1" s="1"/>
      <c r="D1" s="1"/>
      <c r="E1" s="1"/>
      <c r="G1" s="1"/>
      <c r="H1" s="1"/>
      <c r="I1" s="1"/>
    </row>
    <row r="2" spans="1:9" ht="15.75" customHeight="1">
      <c r="A2" s="10"/>
      <c r="C2" s="1"/>
      <c r="D2" s="1"/>
      <c r="E2" s="1"/>
      <c r="F2" s="1"/>
      <c r="G2" s="1"/>
      <c r="H2" s="1"/>
      <c r="I2" s="1"/>
    </row>
    <row r="3" spans="1:9" ht="15.75" customHeight="1">
      <c r="A3" s="8"/>
      <c r="B3" s="7"/>
      <c r="C3" s="7"/>
      <c r="D3" s="7"/>
      <c r="E3" s="1"/>
      <c r="F3" s="1"/>
      <c r="G3" s="1"/>
      <c r="H3" s="1"/>
      <c r="I3" s="1"/>
    </row>
    <row r="4" spans="1:13" ht="15.75" customHeight="1">
      <c r="A4" s="27"/>
      <c r="B4" s="68">
        <v>1988</v>
      </c>
      <c r="C4" s="68">
        <v>1989</v>
      </c>
      <c r="D4" s="68">
        <v>1990</v>
      </c>
      <c r="E4" s="45">
        <v>1991</v>
      </c>
      <c r="F4" s="45">
        <v>1992</v>
      </c>
      <c r="G4" s="45">
        <v>1993</v>
      </c>
      <c r="H4" s="45">
        <v>1994</v>
      </c>
      <c r="I4" s="45">
        <v>1995</v>
      </c>
      <c r="J4" s="45">
        <v>1996</v>
      </c>
      <c r="K4" s="45">
        <v>1997</v>
      </c>
      <c r="L4" s="45">
        <v>1998</v>
      </c>
      <c r="M4" s="45">
        <v>1999</v>
      </c>
    </row>
    <row r="5" spans="1:13" ht="15.75" customHeight="1">
      <c r="A5" s="135" t="s">
        <v>35</v>
      </c>
      <c r="B5" s="152" t="s">
        <v>1</v>
      </c>
      <c r="C5" s="152" t="s">
        <v>1</v>
      </c>
      <c r="D5" s="152" t="s">
        <v>1</v>
      </c>
      <c r="E5" s="152" t="s">
        <v>1</v>
      </c>
      <c r="F5" s="152" t="s">
        <v>1</v>
      </c>
      <c r="G5" s="152" t="s">
        <v>1</v>
      </c>
      <c r="H5" s="152" t="s">
        <v>1</v>
      </c>
      <c r="I5" s="268">
        <f>SUM(I20+I8+I10+I12)</f>
        <v>8105.9580000000005</v>
      </c>
      <c r="J5" s="268">
        <f>J20+J8+J10+J12</f>
        <v>10121.280999999999</v>
      </c>
      <c r="K5" s="268">
        <f>K20+K8+K10+K12</f>
        <v>13262.55</v>
      </c>
      <c r="L5" s="268">
        <f>L20+L8+L10+L12</f>
        <v>16724.683288449953</v>
      </c>
      <c r="M5" s="268">
        <f>M20+M8+M10+M12</f>
        <v>19902.131</v>
      </c>
    </row>
    <row r="6" spans="1:13" ht="15.75" customHeight="1">
      <c r="A6" s="101"/>
      <c r="B6" s="146"/>
      <c r="C6" s="146"/>
      <c r="D6" s="146"/>
      <c r="E6" s="146"/>
      <c r="F6" s="146"/>
      <c r="G6" s="146"/>
      <c r="H6" s="146"/>
      <c r="I6" s="269"/>
      <c r="J6" s="269"/>
      <c r="K6" s="269"/>
      <c r="L6" s="270"/>
      <c r="M6" s="270"/>
    </row>
    <row r="7" spans="9:13" ht="15.75" customHeight="1">
      <c r="I7" s="271"/>
      <c r="J7" s="271"/>
      <c r="K7" s="271"/>
      <c r="L7" s="271"/>
      <c r="M7" s="271"/>
    </row>
    <row r="8" spans="1:13" ht="15.75" customHeight="1">
      <c r="A8" s="98" t="s">
        <v>197</v>
      </c>
      <c r="B8" s="147" t="s">
        <v>1</v>
      </c>
      <c r="C8" s="147" t="s">
        <v>1</v>
      </c>
      <c r="D8" s="147" t="s">
        <v>1</v>
      </c>
      <c r="E8" s="147" t="s">
        <v>1</v>
      </c>
      <c r="F8" s="147" t="s">
        <v>1</v>
      </c>
      <c r="G8" s="147" t="s">
        <v>1</v>
      </c>
      <c r="H8" s="147" t="s">
        <v>1</v>
      </c>
      <c r="I8" s="272">
        <v>571.7</v>
      </c>
      <c r="J8" s="272">
        <v>548</v>
      </c>
      <c r="K8" s="272">
        <v>733</v>
      </c>
      <c r="L8" s="273">
        <f>'[1]NUUNkort'!$B$43</f>
        <v>924.3530000000001</v>
      </c>
      <c r="M8" s="273">
        <f>'[1]NUUNkort'!$C$43</f>
        <v>916.631</v>
      </c>
    </row>
    <row r="9" spans="1:13" ht="15.75" customHeight="1">
      <c r="A9" s="169"/>
      <c r="B9" s="146"/>
      <c r="C9" s="146"/>
      <c r="D9" s="146"/>
      <c r="E9" s="146"/>
      <c r="F9" s="146"/>
      <c r="G9" s="146"/>
      <c r="H9" s="146"/>
      <c r="I9" s="269"/>
      <c r="J9" s="269"/>
      <c r="K9" s="269"/>
      <c r="L9" s="270"/>
      <c r="M9" s="270"/>
    </row>
    <row r="10" spans="1:13" ht="15.75" customHeight="1">
      <c r="A10" s="98" t="s">
        <v>198</v>
      </c>
      <c r="B10" s="147" t="s">
        <v>59</v>
      </c>
      <c r="C10" s="147" t="s">
        <v>59</v>
      </c>
      <c r="D10" s="147" t="s">
        <v>59</v>
      </c>
      <c r="E10" s="147" t="s">
        <v>59</v>
      </c>
      <c r="F10" s="147" t="s">
        <v>59</v>
      </c>
      <c r="G10" s="147" t="s">
        <v>59</v>
      </c>
      <c r="H10" s="147" t="s">
        <v>59</v>
      </c>
      <c r="I10" s="269">
        <v>0.058</v>
      </c>
      <c r="J10" s="269">
        <v>0.281</v>
      </c>
      <c r="K10" s="269">
        <v>0.55</v>
      </c>
      <c r="L10" s="274">
        <f>'[1]NUUNkort'!$B$24</f>
        <v>1.181</v>
      </c>
      <c r="M10" s="274">
        <f>'[1]NUUNkort'!$C$24</f>
        <v>1.5</v>
      </c>
    </row>
    <row r="11" spans="1:13" ht="15.75" customHeight="1">
      <c r="A11" s="169"/>
      <c r="B11" s="146"/>
      <c r="C11" s="146"/>
      <c r="D11" s="146"/>
      <c r="E11" s="146"/>
      <c r="F11" s="146"/>
      <c r="G11" s="146"/>
      <c r="H11" s="146"/>
      <c r="I11" s="269"/>
      <c r="J11" s="269"/>
      <c r="K11" s="269"/>
      <c r="L11" s="270"/>
      <c r="M11" s="270"/>
    </row>
    <row r="12" spans="1:13" ht="15.75" customHeight="1">
      <c r="A12" s="167" t="s">
        <v>256</v>
      </c>
      <c r="B12" s="146">
        <v>3053</v>
      </c>
      <c r="C12" s="146">
        <v>3304</v>
      </c>
      <c r="D12" s="146">
        <v>3993</v>
      </c>
      <c r="E12" s="146">
        <v>3527</v>
      </c>
      <c r="F12" s="146">
        <f>SUM(F15:F18)</f>
        <v>4809</v>
      </c>
      <c r="G12" s="146">
        <f>SUM(G15:G18)</f>
        <v>5283</v>
      </c>
      <c r="H12" s="146">
        <v>6560</v>
      </c>
      <c r="I12" s="269">
        <f>SUM(I15:I18)</f>
        <v>7436</v>
      </c>
      <c r="J12" s="269">
        <f>SUM(J15:J18)</f>
        <v>9439</v>
      </c>
      <c r="K12" s="272">
        <f>SUM(K15:K18)</f>
        <v>12355</v>
      </c>
      <c r="L12" s="272">
        <f>'[1]NUUNkort'!$B$33</f>
        <v>15569.393288449952</v>
      </c>
      <c r="M12" s="272">
        <f>'[1]NUUNkort'!$C$33</f>
        <v>18656</v>
      </c>
    </row>
    <row r="13" spans="1:13" ht="15.75" customHeight="1">
      <c r="A13" s="169"/>
      <c r="B13" s="146"/>
      <c r="C13" s="146"/>
      <c r="D13" s="146"/>
      <c r="E13" s="146"/>
      <c r="F13" s="146"/>
      <c r="G13" s="146"/>
      <c r="H13" s="146"/>
      <c r="I13" s="269"/>
      <c r="J13" s="269"/>
      <c r="K13" s="269"/>
      <c r="L13" s="270"/>
      <c r="M13" s="270"/>
    </row>
    <row r="14" spans="1:13" ht="15.75" customHeight="1">
      <c r="A14" s="99"/>
      <c r="B14" s="146"/>
      <c r="C14" s="146"/>
      <c r="D14" s="146"/>
      <c r="E14" s="146"/>
      <c r="F14" s="146"/>
      <c r="G14" s="146"/>
      <c r="H14" s="146"/>
      <c r="I14" s="269"/>
      <c r="J14" s="269"/>
      <c r="K14" s="269"/>
      <c r="L14" s="270"/>
      <c r="M14" s="270"/>
    </row>
    <row r="15" spans="1:13" ht="15.75" customHeight="1">
      <c r="A15" s="100" t="s">
        <v>52</v>
      </c>
      <c r="B15" s="146">
        <v>1800</v>
      </c>
      <c r="C15" s="146">
        <v>2006</v>
      </c>
      <c r="D15" s="146">
        <v>2423</v>
      </c>
      <c r="E15" s="146">
        <v>1956</v>
      </c>
      <c r="F15" s="146">
        <v>3024</v>
      </c>
      <c r="G15" s="146">
        <v>3340</v>
      </c>
      <c r="H15" s="146">
        <v>4105</v>
      </c>
      <c r="I15" s="269">
        <v>4782</v>
      </c>
      <c r="J15" s="269">
        <v>6168</v>
      </c>
      <c r="K15" s="269">
        <v>8042</v>
      </c>
      <c r="L15" s="274">
        <f>'[1]NUUNkort'!$B$28</f>
        <v>10326</v>
      </c>
      <c r="M15" s="274">
        <f>'[1]NUUNkort'!$C$28</f>
        <v>12805</v>
      </c>
    </row>
    <row r="16" spans="1:13" ht="15.75" customHeight="1">
      <c r="A16" s="100" t="s">
        <v>53</v>
      </c>
      <c r="B16" s="146">
        <v>448</v>
      </c>
      <c r="C16" s="146">
        <v>443</v>
      </c>
      <c r="D16" s="146">
        <v>640</v>
      </c>
      <c r="E16" s="146">
        <v>679</v>
      </c>
      <c r="F16" s="146">
        <v>825</v>
      </c>
      <c r="G16" s="146">
        <v>959</v>
      </c>
      <c r="H16" s="146">
        <v>1176</v>
      </c>
      <c r="I16" s="269">
        <v>1465</v>
      </c>
      <c r="J16" s="269">
        <v>1936</v>
      </c>
      <c r="K16" s="269">
        <v>2747</v>
      </c>
      <c r="L16" s="274">
        <f>'[1]NUUNkort'!$B$30</f>
        <v>3500</v>
      </c>
      <c r="M16" s="274">
        <f>'[1]NUUNkort'!$C$30</f>
        <v>3983</v>
      </c>
    </row>
    <row r="17" spans="1:13" ht="15.75" customHeight="1">
      <c r="A17" s="100" t="s">
        <v>54</v>
      </c>
      <c r="B17" s="146">
        <v>305</v>
      </c>
      <c r="C17" s="146">
        <v>355</v>
      </c>
      <c r="D17" s="146">
        <v>430</v>
      </c>
      <c r="E17" s="146">
        <v>467</v>
      </c>
      <c r="F17" s="146">
        <v>560</v>
      </c>
      <c r="G17" s="146">
        <v>584</v>
      </c>
      <c r="H17" s="146">
        <v>629</v>
      </c>
      <c r="I17" s="269">
        <v>669</v>
      </c>
      <c r="J17" s="269">
        <v>725</v>
      </c>
      <c r="K17" s="269">
        <v>816</v>
      </c>
      <c r="L17" s="274">
        <f>'[1]NUUNkort'!$B$27</f>
        <v>899</v>
      </c>
      <c r="M17" s="274">
        <f>'[1]NUUNkort'!$C$27</f>
        <v>900</v>
      </c>
    </row>
    <row r="18" spans="1:13" ht="15.75" customHeight="1">
      <c r="A18" s="182" t="s">
        <v>65</v>
      </c>
      <c r="B18" s="183">
        <v>500</v>
      </c>
      <c r="C18" s="183">
        <v>500</v>
      </c>
      <c r="D18" s="183">
        <v>500</v>
      </c>
      <c r="E18" s="183">
        <v>425</v>
      </c>
      <c r="F18" s="183">
        <v>400</v>
      </c>
      <c r="G18" s="183">
        <v>400</v>
      </c>
      <c r="H18" s="183">
        <v>650</v>
      </c>
      <c r="I18" s="275">
        <v>520</v>
      </c>
      <c r="J18" s="275">
        <v>610</v>
      </c>
      <c r="K18" s="275">
        <v>750</v>
      </c>
      <c r="L18" s="276">
        <f>'[1]NUUNkort'!$B$29</f>
        <v>844.3932884499517</v>
      </c>
      <c r="M18" s="276">
        <f>'[1]NUUNkort'!$C$29</f>
        <v>968</v>
      </c>
    </row>
    <row r="19" spans="1:13" ht="15.75" customHeight="1">
      <c r="A19" s="182"/>
      <c r="B19" s="183"/>
      <c r="C19" s="183"/>
      <c r="D19" s="183"/>
      <c r="E19" s="183"/>
      <c r="F19" s="183"/>
      <c r="G19" s="183"/>
      <c r="H19" s="183"/>
      <c r="I19" s="275"/>
      <c r="J19" s="275"/>
      <c r="K19" s="275"/>
      <c r="L19" s="267"/>
      <c r="M19" s="267"/>
    </row>
    <row r="20" spans="1:13" ht="15.75" customHeight="1">
      <c r="A20" s="102" t="s">
        <v>200</v>
      </c>
      <c r="B20" s="195" t="s">
        <v>59</v>
      </c>
      <c r="C20" s="195" t="s">
        <v>59</v>
      </c>
      <c r="D20" s="195" t="s">
        <v>59</v>
      </c>
      <c r="E20" s="195" t="s">
        <v>1</v>
      </c>
      <c r="F20" s="195" t="s">
        <v>1</v>
      </c>
      <c r="G20" s="195" t="s">
        <v>1</v>
      </c>
      <c r="H20" s="195" t="s">
        <v>1</v>
      </c>
      <c r="I20" s="275">
        <v>98.2</v>
      </c>
      <c r="J20" s="275">
        <v>134</v>
      </c>
      <c r="K20" s="275">
        <v>174</v>
      </c>
      <c r="L20" s="276">
        <f>'[1]NUUNkort'!$B$17</f>
        <v>229.756</v>
      </c>
      <c r="M20" s="276">
        <f>'[1]NUUNkort'!$C$17</f>
        <v>328</v>
      </c>
    </row>
    <row r="21" spans="1:13" ht="15.75" customHeight="1">
      <c r="A21" s="104"/>
      <c r="B21" s="184"/>
      <c r="C21" s="184"/>
      <c r="D21" s="184"/>
      <c r="E21" s="184"/>
      <c r="F21" s="184"/>
      <c r="G21" s="184"/>
      <c r="H21" s="184"/>
      <c r="I21" s="148"/>
      <c r="J21" s="148"/>
      <c r="K21" s="148"/>
      <c r="L21" s="70"/>
      <c r="M21" s="70"/>
    </row>
    <row r="22" spans="1:13" ht="15.75" customHeight="1">
      <c r="A22" s="47" t="s">
        <v>184</v>
      </c>
      <c r="B22" s="88"/>
      <c r="C22" s="88"/>
      <c r="D22" s="88"/>
      <c r="E22" s="88"/>
      <c r="F22" s="88"/>
      <c r="G22" s="88"/>
      <c r="H22" s="88"/>
      <c r="I22" s="88"/>
      <c r="J22" s="88"/>
      <c r="K22" s="88"/>
      <c r="L22" s="88"/>
      <c r="M22" s="16"/>
    </row>
    <row r="23" spans="1:16" ht="15.75" customHeight="1">
      <c r="A23" s="322"/>
      <c r="B23" s="322"/>
      <c r="C23" s="322"/>
      <c r="D23" s="322"/>
      <c r="E23" s="322"/>
      <c r="F23" s="322"/>
      <c r="G23" s="322"/>
      <c r="H23" s="322"/>
      <c r="I23" s="322"/>
      <c r="J23" s="322"/>
      <c r="K23" s="322"/>
      <c r="L23" s="322"/>
      <c r="M23" s="47"/>
      <c r="N23" s="47"/>
      <c r="O23" s="47"/>
      <c r="P23" s="47"/>
    </row>
    <row r="24" spans="1:13" ht="15.75" customHeight="1">
      <c r="A24" s="322"/>
      <c r="B24" s="322"/>
      <c r="C24" s="322"/>
      <c r="D24" s="322"/>
      <c r="E24" s="88"/>
      <c r="F24" s="88"/>
      <c r="G24" s="88"/>
      <c r="H24" s="88"/>
      <c r="I24" s="88"/>
      <c r="J24" s="88"/>
      <c r="K24" s="88"/>
      <c r="L24" s="88"/>
      <c r="M24" s="16"/>
    </row>
    <row r="25" spans="1:13" ht="15.75" customHeight="1">
      <c r="A25" s="16"/>
      <c r="B25" s="87"/>
      <c r="C25" s="87"/>
      <c r="D25" s="87"/>
      <c r="E25" s="87"/>
      <c r="F25" s="87"/>
      <c r="G25" s="87"/>
      <c r="H25" s="87"/>
      <c r="I25" s="87"/>
      <c r="J25" s="87"/>
      <c r="K25" s="87"/>
      <c r="L25" s="88"/>
      <c r="M25" s="16"/>
    </row>
    <row r="26" spans="1:13" ht="15.75" customHeight="1">
      <c r="A26" s="12"/>
      <c r="B26" s="85"/>
      <c r="C26" s="85"/>
      <c r="D26" s="90"/>
      <c r="E26" s="90"/>
      <c r="F26" s="90"/>
      <c r="G26" s="90"/>
      <c r="H26" s="90"/>
      <c r="I26" s="90"/>
      <c r="J26" s="90"/>
      <c r="K26" s="90"/>
      <c r="L26" s="89"/>
      <c r="M26" s="16"/>
    </row>
    <row r="27" spans="1:13" ht="15.75" customHeight="1">
      <c r="A27" s="32"/>
      <c r="B27" s="89"/>
      <c r="C27" s="89"/>
      <c r="D27" s="89"/>
      <c r="E27" s="89"/>
      <c r="F27" s="89"/>
      <c r="G27" s="89"/>
      <c r="H27" s="89"/>
      <c r="I27" s="89"/>
      <c r="J27" s="89"/>
      <c r="K27" s="89"/>
      <c r="L27" s="89"/>
      <c r="M27" s="16"/>
    </row>
    <row r="28" spans="2:13" ht="15.75" customHeight="1">
      <c r="B28" s="16"/>
      <c r="C28" s="16"/>
      <c r="D28" s="16"/>
      <c r="E28" s="16"/>
      <c r="F28" s="16"/>
      <c r="G28" s="16"/>
      <c r="H28" s="16"/>
      <c r="I28" s="16"/>
      <c r="J28" s="16"/>
      <c r="K28" s="16"/>
      <c r="L28" s="16"/>
      <c r="M28" s="16"/>
    </row>
    <row r="29" spans="2:13" ht="15.75" customHeight="1">
      <c r="B29" s="16"/>
      <c r="C29" s="16"/>
      <c r="D29" s="16"/>
      <c r="E29" s="16"/>
      <c r="F29" s="16"/>
      <c r="G29" s="16"/>
      <c r="H29" s="16"/>
      <c r="I29" s="16"/>
      <c r="J29" s="16"/>
      <c r="K29" s="16"/>
      <c r="L29" s="16"/>
      <c r="M29" s="16"/>
    </row>
    <row r="30" spans="1:13" ht="15.75" customHeight="1">
      <c r="A30" s="16"/>
      <c r="B30" s="16"/>
      <c r="C30" s="16"/>
      <c r="D30" s="16"/>
      <c r="E30" s="16"/>
      <c r="F30" s="16"/>
      <c r="G30" s="16"/>
      <c r="H30" s="16"/>
      <c r="I30" s="16"/>
      <c r="J30" s="16"/>
      <c r="K30" s="16"/>
      <c r="L30" s="16"/>
      <c r="M30" s="16"/>
    </row>
    <row r="31" spans="1:13" ht="15.75" customHeight="1">
      <c r="A31" s="16"/>
      <c r="B31" s="16"/>
      <c r="C31" s="16"/>
      <c r="D31" s="16"/>
      <c r="E31" s="16"/>
      <c r="F31" s="16"/>
      <c r="G31" s="16"/>
      <c r="H31" s="16"/>
      <c r="I31" s="16"/>
      <c r="J31" s="16"/>
      <c r="K31" s="16"/>
      <c r="L31" s="16"/>
      <c r="M31" s="16"/>
    </row>
    <row r="32" spans="1:13" ht="15.75" customHeight="1">
      <c r="A32" s="16"/>
      <c r="B32" s="16"/>
      <c r="C32" s="16"/>
      <c r="D32" s="16"/>
      <c r="E32" s="16"/>
      <c r="F32" s="16"/>
      <c r="G32" s="16"/>
      <c r="H32" s="16"/>
      <c r="I32" s="16"/>
      <c r="J32" s="16"/>
      <c r="K32" s="16"/>
      <c r="L32" s="16"/>
      <c r="M32" s="16"/>
    </row>
    <row r="33" spans="1:13" ht="15.75" customHeight="1">
      <c r="A33" s="16"/>
      <c r="B33" s="16"/>
      <c r="C33" s="16"/>
      <c r="D33" s="16"/>
      <c r="E33" s="16"/>
      <c r="F33" s="16"/>
      <c r="G33" s="16"/>
      <c r="H33" s="16"/>
      <c r="I33" s="16"/>
      <c r="J33" s="16"/>
      <c r="K33" s="16"/>
      <c r="L33" s="16"/>
      <c r="M33" s="16"/>
    </row>
    <row r="34" spans="1:13" ht="15.75" customHeight="1">
      <c r="A34" s="16"/>
      <c r="B34" s="16"/>
      <c r="C34" s="16"/>
      <c r="D34" s="16"/>
      <c r="E34" s="16"/>
      <c r="F34" s="16"/>
      <c r="G34" s="16"/>
      <c r="H34" s="16"/>
      <c r="I34" s="16"/>
      <c r="J34" s="16"/>
      <c r="K34" s="16"/>
      <c r="L34" s="16"/>
      <c r="M34" s="16"/>
    </row>
    <row r="35" spans="1:13" ht="15.75" customHeight="1">
      <c r="A35" s="16"/>
      <c r="B35" s="16"/>
      <c r="C35" s="16"/>
      <c r="D35" s="16"/>
      <c r="E35" s="16"/>
      <c r="F35" s="16"/>
      <c r="G35" s="16"/>
      <c r="H35" s="16"/>
      <c r="I35" s="16"/>
      <c r="J35" s="16"/>
      <c r="K35" s="16"/>
      <c r="L35" s="16"/>
      <c r="M35" s="16"/>
    </row>
    <row r="36" spans="1:13" ht="15.75" customHeight="1">
      <c r="A36" s="16"/>
      <c r="B36" s="16"/>
      <c r="C36" s="16"/>
      <c r="D36" s="16"/>
      <c r="E36" s="16"/>
      <c r="F36" s="16"/>
      <c r="G36" s="16"/>
      <c r="H36" s="16"/>
      <c r="I36" s="16"/>
      <c r="J36" s="16"/>
      <c r="K36" s="16"/>
      <c r="L36" s="16"/>
      <c r="M36" s="16"/>
    </row>
  </sheetData>
  <mergeCells count="2">
    <mergeCell ref="A24:D24"/>
    <mergeCell ref="A23:L23"/>
  </mergeCells>
  <printOptions/>
  <pageMargins left="0.7874015748031497" right="0.7874015748031497" top="0.984251968503937" bottom="0.984251968503937" header="0.5118110236220472" footer="0.5118110236220472"/>
  <pageSetup fitToHeight="1" fitToWidth="1" horizontalDpi="600" verticalDpi="600" orientation="portrait" paperSize="9" scale="67" r:id="rId2"/>
  <headerFooter alignWithMargins="0">
    <oddFooter xml:space="preserve">&amp;R&amp;"Arial Narrow,Normal"&amp;11REPORT ON PAYMENT SYSTEMS 1999 &amp;"Arial,Normal"&amp;12 &amp;"Times New Roman,Normal"&amp;16 55&amp;"Arial,Normal"&amp;10 </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N65"/>
  <sheetViews>
    <sheetView workbookViewId="0" topLeftCell="A52">
      <selection activeCell="B36" sqref="B36"/>
    </sheetView>
  </sheetViews>
  <sheetFormatPr defaultColWidth="11.421875" defaultRowHeight="15.75" customHeight="1"/>
  <cols>
    <col min="1" max="1" width="30.7109375" style="0" customWidth="1"/>
    <col min="2" max="15" width="7.7109375" style="0" customWidth="1"/>
  </cols>
  <sheetData>
    <row r="1" spans="1:9" ht="15.75" customHeight="1">
      <c r="A1" s="9" t="s">
        <v>323</v>
      </c>
      <c r="B1" s="1"/>
      <c r="C1" s="1"/>
      <c r="D1" s="1"/>
      <c r="E1" s="1"/>
      <c r="G1" s="1"/>
      <c r="H1" s="1"/>
      <c r="I1" s="1"/>
    </row>
    <row r="2" spans="1:9" ht="15.75" customHeight="1">
      <c r="A2" s="10"/>
      <c r="C2" s="1"/>
      <c r="D2" s="1"/>
      <c r="E2" s="1"/>
      <c r="F2" s="1"/>
      <c r="G2" s="1"/>
      <c r="H2" s="1"/>
      <c r="I2" s="1"/>
    </row>
    <row r="3" spans="1:9" ht="15.75" customHeight="1">
      <c r="A3" s="8"/>
      <c r="B3" s="7"/>
      <c r="C3" s="7"/>
      <c r="D3" s="7"/>
      <c r="E3" s="1"/>
      <c r="F3" s="1"/>
      <c r="G3" s="1"/>
      <c r="H3" s="1"/>
      <c r="I3" s="1"/>
    </row>
    <row r="4" spans="1:13" ht="15.75" customHeight="1">
      <c r="A4" s="27"/>
      <c r="B4" s="68">
        <v>1988</v>
      </c>
      <c r="C4" s="68">
        <v>1989</v>
      </c>
      <c r="D4" s="68">
        <v>1990</v>
      </c>
      <c r="E4" s="45">
        <v>1991</v>
      </c>
      <c r="F4" s="45">
        <v>1992</v>
      </c>
      <c r="G4" s="45">
        <v>1993</v>
      </c>
      <c r="H4" s="45">
        <v>1994</v>
      </c>
      <c r="I4" s="45">
        <v>1995</v>
      </c>
      <c r="J4" s="45">
        <v>1996</v>
      </c>
      <c r="K4" s="45">
        <v>1997</v>
      </c>
      <c r="L4" s="45">
        <v>1998</v>
      </c>
      <c r="M4" s="45">
        <v>1999</v>
      </c>
    </row>
    <row r="5" spans="1:13" ht="15.75" customHeight="1">
      <c r="A5" s="135" t="s">
        <v>35</v>
      </c>
      <c r="B5" s="142" t="s">
        <v>1</v>
      </c>
      <c r="C5" s="142" t="s">
        <v>1</v>
      </c>
      <c r="D5" s="142" t="s">
        <v>1</v>
      </c>
      <c r="E5" s="142" t="s">
        <v>1</v>
      </c>
      <c r="F5" s="142" t="s">
        <v>1</v>
      </c>
      <c r="G5" s="142" t="s">
        <v>1</v>
      </c>
      <c r="H5" s="142" t="s">
        <v>1</v>
      </c>
      <c r="I5" s="277">
        <f>SUM(I8:I12)</f>
        <v>7624</v>
      </c>
      <c r="J5" s="277">
        <f>SUM(J8:J12)</f>
        <v>9589</v>
      </c>
      <c r="K5" s="277">
        <f>SUM(K8:K12)</f>
        <v>12836.6</v>
      </c>
      <c r="L5" s="277">
        <f>SUM(L8:L12)</f>
        <v>16372.23</v>
      </c>
      <c r="M5" s="277">
        <f>SUM(M8:M12)</f>
        <v>20040.194</v>
      </c>
    </row>
    <row r="6" spans="1:13" ht="15.75" customHeight="1">
      <c r="A6" s="101"/>
      <c r="B6" s="94"/>
      <c r="C6" s="94"/>
      <c r="D6" s="94"/>
      <c r="E6" s="94"/>
      <c r="F6" s="94"/>
      <c r="G6" s="94"/>
      <c r="H6" s="94"/>
      <c r="I6" s="274"/>
      <c r="J6" s="274"/>
      <c r="K6" s="274"/>
      <c r="L6" s="270"/>
      <c r="M6" s="270"/>
    </row>
    <row r="7" spans="2:13" ht="15.75" customHeight="1">
      <c r="B7" s="94"/>
      <c r="C7" s="94"/>
      <c r="D7" s="94"/>
      <c r="E7" s="94"/>
      <c r="F7" s="94"/>
      <c r="G7" s="94"/>
      <c r="H7" s="94"/>
      <c r="I7" s="274"/>
      <c r="J7" s="274"/>
      <c r="K7" s="274"/>
      <c r="L7" s="270"/>
      <c r="M7" s="270"/>
    </row>
    <row r="8" spans="1:13" ht="15.75" customHeight="1">
      <c r="A8" s="98" t="s">
        <v>197</v>
      </c>
      <c r="B8" s="123" t="s">
        <v>1</v>
      </c>
      <c r="C8" s="123" t="s">
        <v>1</v>
      </c>
      <c r="D8" s="123" t="s">
        <v>1</v>
      </c>
      <c r="E8" s="123" t="s">
        <v>1</v>
      </c>
      <c r="F8" s="123" t="s">
        <v>1</v>
      </c>
      <c r="G8" s="123" t="s">
        <v>1</v>
      </c>
      <c r="H8" s="123" t="s">
        <v>1</v>
      </c>
      <c r="I8" s="274">
        <v>370</v>
      </c>
      <c r="J8" s="274">
        <v>320</v>
      </c>
      <c r="K8" s="274">
        <v>501</v>
      </c>
      <c r="L8" s="274">
        <f>'[1]NUUNkort'!$G$43</f>
        <v>525.8299999999999</v>
      </c>
      <c r="M8" s="274">
        <f>'[1]NUUNkort'!$H$43</f>
        <v>556.294</v>
      </c>
    </row>
    <row r="9" spans="1:13" ht="15.75" customHeight="1">
      <c r="A9" s="169"/>
      <c r="B9" s="94"/>
      <c r="C9" s="94"/>
      <c r="D9" s="94"/>
      <c r="E9" s="94"/>
      <c r="F9" s="94"/>
      <c r="G9" s="94"/>
      <c r="H9" s="94"/>
      <c r="I9" s="274"/>
      <c r="J9" s="274"/>
      <c r="K9" s="274"/>
      <c r="L9" s="270"/>
      <c r="M9" s="270"/>
    </row>
    <row r="10" spans="1:13" ht="15.75" customHeight="1">
      <c r="A10" s="98" t="s">
        <v>198</v>
      </c>
      <c r="B10" s="94" t="s">
        <v>55</v>
      </c>
      <c r="C10" s="94" t="s">
        <v>55</v>
      </c>
      <c r="D10" s="94" t="s">
        <v>55</v>
      </c>
      <c r="E10" s="94" t="s">
        <v>55</v>
      </c>
      <c r="F10" s="94" t="s">
        <v>55</v>
      </c>
      <c r="G10" s="94" t="s">
        <v>55</v>
      </c>
      <c r="H10" s="94" t="s">
        <v>55</v>
      </c>
      <c r="I10" s="274">
        <v>0</v>
      </c>
      <c r="J10" s="274">
        <v>0</v>
      </c>
      <c r="K10" s="274">
        <v>0.6</v>
      </c>
      <c r="L10" s="274">
        <f>'[1]NUUNkort'!$G$24</f>
        <v>1.4</v>
      </c>
      <c r="M10" s="274">
        <f>'[1]NUUNkort'!$H$24</f>
        <v>1.9</v>
      </c>
    </row>
    <row r="11" spans="1:13" ht="15.75" customHeight="1">
      <c r="A11" s="169"/>
      <c r="B11" s="94"/>
      <c r="C11" s="94"/>
      <c r="D11" s="94"/>
      <c r="E11" s="94"/>
      <c r="F11" s="94"/>
      <c r="G11" s="94"/>
      <c r="H11" s="94"/>
      <c r="I11" s="274"/>
      <c r="J11" s="274"/>
      <c r="K11" s="274"/>
      <c r="L11" s="270"/>
      <c r="M11" s="270"/>
    </row>
    <row r="12" spans="1:13" ht="15.75" customHeight="1">
      <c r="A12" s="98" t="s">
        <v>199</v>
      </c>
      <c r="B12" s="94">
        <v>3401</v>
      </c>
      <c r="C12" s="94">
        <v>3635</v>
      </c>
      <c r="D12" s="94">
        <v>4245</v>
      </c>
      <c r="E12" s="94">
        <v>3412</v>
      </c>
      <c r="F12" s="94">
        <f>SUM(F15:F18)</f>
        <v>4959</v>
      </c>
      <c r="G12" s="94">
        <f>SUM(G15:G18)</f>
        <v>5474</v>
      </c>
      <c r="H12" s="94">
        <v>6366</v>
      </c>
      <c r="I12" s="274">
        <f>SUM(I15:I18)</f>
        <v>7254</v>
      </c>
      <c r="J12" s="274">
        <f>SUM(J15:J18)</f>
        <v>9269</v>
      </c>
      <c r="K12" s="274">
        <f>SUM(K15:K18)</f>
        <v>12335</v>
      </c>
      <c r="L12" s="274">
        <f>SUM(L15:L18)</f>
        <v>15845</v>
      </c>
      <c r="M12" s="274">
        <f>SUM(M15:M18)</f>
        <v>19482</v>
      </c>
    </row>
    <row r="13" spans="1:13" ht="15.75" customHeight="1">
      <c r="A13" s="169"/>
      <c r="B13" s="94"/>
      <c r="C13" s="94"/>
      <c r="D13" s="94"/>
      <c r="E13" s="94"/>
      <c r="F13" s="94"/>
      <c r="G13" s="94"/>
      <c r="H13" s="94"/>
      <c r="I13" s="274"/>
      <c r="J13" s="274"/>
      <c r="K13" s="274"/>
      <c r="L13" s="270"/>
      <c r="M13" s="270"/>
    </row>
    <row r="14" spans="1:13" ht="15.75" customHeight="1">
      <c r="A14" s="99"/>
      <c r="B14" s="94"/>
      <c r="C14" s="94"/>
      <c r="D14" s="94"/>
      <c r="E14" s="94"/>
      <c r="F14" s="94"/>
      <c r="G14" s="94"/>
      <c r="H14" s="94"/>
      <c r="I14" s="274"/>
      <c r="J14" s="274"/>
      <c r="K14" s="274"/>
      <c r="L14" s="270"/>
      <c r="M14" s="270"/>
    </row>
    <row r="15" spans="1:13" ht="15.75" customHeight="1">
      <c r="A15" s="100" t="s">
        <v>52</v>
      </c>
      <c r="B15" s="94">
        <v>2010</v>
      </c>
      <c r="C15" s="94">
        <v>2177</v>
      </c>
      <c r="D15" s="94">
        <v>2545</v>
      </c>
      <c r="E15" s="94">
        <v>1583</v>
      </c>
      <c r="F15" s="94">
        <v>3000</v>
      </c>
      <c r="G15" s="94">
        <v>3306</v>
      </c>
      <c r="H15" s="94">
        <v>3931</v>
      </c>
      <c r="I15" s="274">
        <v>4473</v>
      </c>
      <c r="J15" s="274">
        <v>5824</v>
      </c>
      <c r="K15" s="274">
        <v>7788</v>
      </c>
      <c r="L15" s="274">
        <f>'[1]NUUNkort'!$G$28</f>
        <v>10182</v>
      </c>
      <c r="M15" s="274">
        <f>'[1]NUUNkort'!$H$28</f>
        <v>12653</v>
      </c>
    </row>
    <row r="16" spans="1:13" ht="15.75" customHeight="1">
      <c r="A16" s="100" t="s">
        <v>53</v>
      </c>
      <c r="B16" s="94">
        <v>480</v>
      </c>
      <c r="C16" s="94">
        <v>498</v>
      </c>
      <c r="D16" s="94">
        <v>620</v>
      </c>
      <c r="E16" s="94">
        <v>664</v>
      </c>
      <c r="F16" s="94">
        <v>809</v>
      </c>
      <c r="G16" s="94">
        <v>957</v>
      </c>
      <c r="H16" s="94">
        <v>1174</v>
      </c>
      <c r="I16" s="274">
        <v>1436</v>
      </c>
      <c r="J16" s="274">
        <v>1958</v>
      </c>
      <c r="K16" s="274">
        <v>2794</v>
      </c>
      <c r="L16" s="274">
        <f>'[1]NUUNkort'!$G$30</f>
        <v>3725</v>
      </c>
      <c r="M16" s="274">
        <f>'[1]NUUNkort'!$H$30</f>
        <v>4301</v>
      </c>
    </row>
    <row r="17" spans="1:13" ht="15.75" customHeight="1">
      <c r="A17" s="100" t="s">
        <v>54</v>
      </c>
      <c r="B17" s="94">
        <v>311</v>
      </c>
      <c r="C17" s="94">
        <v>360</v>
      </c>
      <c r="D17" s="94">
        <v>480</v>
      </c>
      <c r="E17" s="94">
        <v>565</v>
      </c>
      <c r="F17" s="94">
        <v>600</v>
      </c>
      <c r="G17" s="94">
        <v>611</v>
      </c>
      <c r="H17" s="94">
        <v>661</v>
      </c>
      <c r="I17" s="274">
        <v>708</v>
      </c>
      <c r="J17" s="274">
        <v>769</v>
      </c>
      <c r="K17" s="274">
        <v>892</v>
      </c>
      <c r="L17" s="274">
        <f>'[1]NUUNkort'!$G$27</f>
        <v>1033</v>
      </c>
      <c r="M17" s="274">
        <f>'[1]NUUNkort'!$H$27</f>
        <v>1038</v>
      </c>
    </row>
    <row r="18" spans="1:13" ht="15.75" customHeight="1">
      <c r="A18" s="182" t="s">
        <v>67</v>
      </c>
      <c r="B18" s="150">
        <v>600</v>
      </c>
      <c r="C18" s="150">
        <v>600</v>
      </c>
      <c r="D18" s="150">
        <v>600</v>
      </c>
      <c r="E18" s="150">
        <v>600</v>
      </c>
      <c r="F18" s="150">
        <v>550</v>
      </c>
      <c r="G18" s="150">
        <v>600</v>
      </c>
      <c r="H18" s="150">
        <v>600</v>
      </c>
      <c r="I18" s="276">
        <v>637</v>
      </c>
      <c r="J18" s="276">
        <v>718</v>
      </c>
      <c r="K18" s="276">
        <v>861</v>
      </c>
      <c r="L18" s="276">
        <f>'[1]NUUNkort'!$G$29</f>
        <v>905</v>
      </c>
      <c r="M18" s="276">
        <f>'[1]NUUNkort'!$H$29</f>
        <v>1490</v>
      </c>
    </row>
    <row r="19" spans="1:13" ht="15.75" customHeight="1">
      <c r="A19" s="182"/>
      <c r="B19" s="150"/>
      <c r="C19" s="150"/>
      <c r="D19" s="150"/>
      <c r="E19" s="150"/>
      <c r="F19" s="150"/>
      <c r="G19" s="150"/>
      <c r="H19" s="150"/>
      <c r="I19" s="276"/>
      <c r="J19" s="276"/>
      <c r="K19" s="276"/>
      <c r="L19" s="267"/>
      <c r="M19" s="267"/>
    </row>
    <row r="20" spans="1:13" ht="15.75" customHeight="1">
      <c r="A20" s="102" t="s">
        <v>201</v>
      </c>
      <c r="B20" s="196" t="s">
        <v>59</v>
      </c>
      <c r="C20" s="196" t="s">
        <v>59</v>
      </c>
      <c r="D20" s="196" t="s">
        <v>59</v>
      </c>
      <c r="E20" s="196" t="s">
        <v>1</v>
      </c>
      <c r="F20" s="196" t="s">
        <v>1</v>
      </c>
      <c r="G20" s="196" t="s">
        <v>1</v>
      </c>
      <c r="H20" s="196" t="s">
        <v>1</v>
      </c>
      <c r="I20" s="196" t="s">
        <v>1</v>
      </c>
      <c r="J20" s="196" t="s">
        <v>1</v>
      </c>
      <c r="K20" s="196" t="s">
        <v>1</v>
      </c>
      <c r="L20" s="196" t="s">
        <v>1</v>
      </c>
      <c r="M20" s="196" t="s">
        <v>1</v>
      </c>
    </row>
    <row r="21" spans="1:13" ht="15.75" customHeight="1">
      <c r="A21" s="104"/>
      <c r="B21" s="185"/>
      <c r="C21" s="185"/>
      <c r="D21" s="185"/>
      <c r="E21" s="185"/>
      <c r="F21" s="185"/>
      <c r="G21" s="185"/>
      <c r="H21" s="185"/>
      <c r="I21" s="185"/>
      <c r="J21" s="185"/>
      <c r="K21" s="185"/>
      <c r="L21" s="185"/>
      <c r="M21" s="185"/>
    </row>
    <row r="22" spans="1:13" ht="15.75" customHeight="1">
      <c r="A22" s="47" t="s">
        <v>184</v>
      </c>
      <c r="B22" s="88"/>
      <c r="C22" s="88"/>
      <c r="D22" s="88"/>
      <c r="E22" s="88"/>
      <c r="F22" s="88"/>
      <c r="G22" s="88"/>
      <c r="H22" s="88"/>
      <c r="I22" s="88"/>
      <c r="J22" s="88"/>
      <c r="K22" s="88"/>
      <c r="L22" s="88"/>
      <c r="M22" s="16"/>
    </row>
    <row r="23" spans="1:14" ht="15.75" customHeight="1">
      <c r="A23" s="322"/>
      <c r="B23" s="322"/>
      <c r="C23" s="322"/>
      <c r="D23" s="322"/>
      <c r="E23" s="322"/>
      <c r="F23" s="322"/>
      <c r="G23" s="322"/>
      <c r="H23" s="322"/>
      <c r="I23" s="322"/>
      <c r="J23" s="322"/>
      <c r="K23" s="322"/>
      <c r="L23" s="322"/>
      <c r="M23" s="47"/>
      <c r="N23" s="47"/>
    </row>
    <row r="24" spans="1:13" ht="15.75" customHeight="1">
      <c r="A24" s="278"/>
      <c r="C24" s="84"/>
      <c r="D24" s="84"/>
      <c r="E24" s="84"/>
      <c r="F24" s="84"/>
      <c r="G24" s="84"/>
      <c r="H24" s="87"/>
      <c r="I24" s="87"/>
      <c r="J24" s="87"/>
      <c r="K24" s="87"/>
      <c r="L24" s="88"/>
      <c r="M24" s="16"/>
    </row>
    <row r="25" spans="1:13" ht="15.75" customHeight="1">
      <c r="A25" s="156"/>
      <c r="C25" s="84"/>
      <c r="D25" s="84"/>
      <c r="E25" s="84"/>
      <c r="F25" s="84"/>
      <c r="G25" s="84"/>
      <c r="H25" s="87"/>
      <c r="I25" s="87"/>
      <c r="J25" s="87"/>
      <c r="K25" s="87"/>
      <c r="L25" s="88"/>
      <c r="M25" s="16"/>
    </row>
    <row r="26" spans="1:13" ht="15.75" customHeight="1">
      <c r="A26" s="156"/>
      <c r="C26" s="84"/>
      <c r="D26" s="84"/>
      <c r="E26" s="84"/>
      <c r="F26" s="84"/>
      <c r="G26" s="84"/>
      <c r="H26" s="87"/>
      <c r="I26" s="87"/>
      <c r="J26" s="87"/>
      <c r="K26" s="87"/>
      <c r="L26" s="88"/>
      <c r="M26" s="16"/>
    </row>
    <row r="27" spans="1:13" ht="15.75" customHeight="1">
      <c r="A27" s="156"/>
      <c r="C27" s="84"/>
      <c r="D27" s="84"/>
      <c r="E27" s="84"/>
      <c r="F27" s="84"/>
      <c r="G27" s="84"/>
      <c r="H27" s="87"/>
      <c r="I27" s="87"/>
      <c r="J27" s="87"/>
      <c r="K27" s="87"/>
      <c r="L27" s="88"/>
      <c r="M27" s="16"/>
    </row>
    <row r="28" spans="1:13" ht="15.75" customHeight="1">
      <c r="A28" s="156"/>
      <c r="C28" s="84"/>
      <c r="D28" s="84"/>
      <c r="E28" s="84"/>
      <c r="F28" s="84"/>
      <c r="G28" s="84"/>
      <c r="H28" s="87"/>
      <c r="I28" s="87"/>
      <c r="J28" s="87"/>
      <c r="K28" s="87"/>
      <c r="L28" s="88"/>
      <c r="M28" s="16"/>
    </row>
    <row r="29" spans="1:13" ht="15.75" customHeight="1">
      <c r="A29" s="156"/>
      <c r="C29" s="84"/>
      <c r="D29" s="84"/>
      <c r="E29" s="84"/>
      <c r="F29" s="84"/>
      <c r="G29" s="84"/>
      <c r="H29" s="87"/>
      <c r="I29" s="87"/>
      <c r="J29" s="87"/>
      <c r="K29" s="87"/>
      <c r="L29" s="88"/>
      <c r="M29" s="16"/>
    </row>
    <row r="30" spans="1:13" ht="15.75" customHeight="1">
      <c r="A30" s="156"/>
      <c r="C30" s="84"/>
      <c r="D30" s="84"/>
      <c r="E30" s="84"/>
      <c r="F30" s="84"/>
      <c r="G30" s="84"/>
      <c r="H30" s="87"/>
      <c r="I30" s="87"/>
      <c r="J30" s="87"/>
      <c r="K30" s="87"/>
      <c r="L30" s="88"/>
      <c r="M30" s="16"/>
    </row>
    <row r="31" spans="1:13" ht="15.75" customHeight="1">
      <c r="A31" s="156"/>
      <c r="C31" s="84"/>
      <c r="D31" s="84"/>
      <c r="E31" s="84"/>
      <c r="F31" s="84"/>
      <c r="G31" s="84"/>
      <c r="H31" s="87"/>
      <c r="I31" s="87"/>
      <c r="J31" s="87"/>
      <c r="K31" s="87"/>
      <c r="L31" s="88"/>
      <c r="M31" s="16"/>
    </row>
    <row r="32" spans="1:13" ht="15.75" customHeight="1">
      <c r="A32" s="80"/>
      <c r="C32" s="88"/>
      <c r="D32" s="88"/>
      <c r="E32" s="88"/>
      <c r="F32" s="88"/>
      <c r="G32" s="88"/>
      <c r="H32" s="88"/>
      <c r="I32" s="88"/>
      <c r="J32" s="88"/>
      <c r="K32" s="88"/>
      <c r="L32" s="88"/>
      <c r="M32" s="16"/>
    </row>
    <row r="33" spans="1:13" ht="15.75" customHeight="1">
      <c r="A33" s="16"/>
      <c r="B33" s="87"/>
      <c r="C33" s="87"/>
      <c r="D33" s="87"/>
      <c r="E33" s="87"/>
      <c r="F33" s="87"/>
      <c r="G33" s="87"/>
      <c r="H33" s="87"/>
      <c r="I33" s="87"/>
      <c r="J33" s="87"/>
      <c r="K33" s="87"/>
      <c r="L33" s="88"/>
      <c r="M33" s="16"/>
    </row>
    <row r="34" spans="1:13" ht="15.75" customHeight="1">
      <c r="A34" s="9" t="s">
        <v>324</v>
      </c>
      <c r="B34" s="1"/>
      <c r="C34" s="1"/>
      <c r="D34" s="1"/>
      <c r="E34" s="1"/>
      <c r="G34" s="1"/>
      <c r="H34" s="1"/>
      <c r="I34" s="1"/>
      <c r="M34" s="16"/>
    </row>
    <row r="35" spans="1:13" ht="15.75" customHeight="1">
      <c r="A35" s="10"/>
      <c r="C35" s="1"/>
      <c r="D35" s="1"/>
      <c r="E35" s="1"/>
      <c r="F35" s="1"/>
      <c r="G35" s="1"/>
      <c r="H35" s="1"/>
      <c r="I35" s="1"/>
      <c r="M35" s="16"/>
    </row>
    <row r="36" spans="1:13" ht="15.75" customHeight="1">
      <c r="A36" s="8"/>
      <c r="B36" s="7"/>
      <c r="C36" s="7"/>
      <c r="D36" s="7"/>
      <c r="E36" s="1"/>
      <c r="F36" s="1"/>
      <c r="G36" s="1"/>
      <c r="H36" s="1"/>
      <c r="I36" s="1"/>
      <c r="M36" s="16"/>
    </row>
    <row r="37" spans="1:13" ht="15.75" customHeight="1">
      <c r="A37" s="27"/>
      <c r="B37" s="68">
        <v>1988</v>
      </c>
      <c r="C37" s="68">
        <v>1989</v>
      </c>
      <c r="D37" s="68">
        <v>1990</v>
      </c>
      <c r="E37" s="45">
        <v>1991</v>
      </c>
      <c r="F37" s="45">
        <v>1992</v>
      </c>
      <c r="G37" s="45">
        <v>1993</v>
      </c>
      <c r="H37" s="45">
        <v>1994</v>
      </c>
      <c r="I37" s="45">
        <v>1995</v>
      </c>
      <c r="J37" s="45">
        <v>1996</v>
      </c>
      <c r="K37" s="45">
        <v>1997</v>
      </c>
      <c r="L37" s="45">
        <v>1998</v>
      </c>
      <c r="M37" s="45">
        <v>1999</v>
      </c>
    </row>
    <row r="38" spans="1:14" ht="15.75" customHeight="1">
      <c r="A38" s="135" t="s">
        <v>35</v>
      </c>
      <c r="B38" s="142" t="s">
        <v>1</v>
      </c>
      <c r="C38" s="142" t="s">
        <v>1</v>
      </c>
      <c r="D38" s="142" t="s">
        <v>1</v>
      </c>
      <c r="E38" s="142" t="s">
        <v>1</v>
      </c>
      <c r="F38" s="142" t="s">
        <v>1</v>
      </c>
      <c r="G38" s="142" t="s">
        <v>1</v>
      </c>
      <c r="H38" s="142" t="s">
        <v>1</v>
      </c>
      <c r="I38" s="95">
        <f>I51+I41+I44</f>
        <v>3421</v>
      </c>
      <c r="J38" s="95">
        <f>J51+J41+J44</f>
        <v>4234</v>
      </c>
      <c r="K38" s="95">
        <f>K51+K41+K44</f>
        <v>5109</v>
      </c>
      <c r="L38" s="95">
        <f>L51+L41+L44</f>
        <v>5890.8707160558515</v>
      </c>
      <c r="M38" s="95">
        <f>M51+M41+M44</f>
        <v>6954.8060000000005</v>
      </c>
      <c r="N38" s="114"/>
    </row>
    <row r="39" spans="1:13" ht="15.75" customHeight="1">
      <c r="A39" s="101"/>
      <c r="B39" s="123"/>
      <c r="C39" s="94"/>
      <c r="D39" s="94"/>
      <c r="E39" s="94"/>
      <c r="F39" s="94"/>
      <c r="G39" s="94"/>
      <c r="H39" s="94"/>
      <c r="I39" s="94"/>
      <c r="J39" s="94"/>
      <c r="K39" s="94"/>
      <c r="L39" s="88"/>
      <c r="M39" s="88"/>
    </row>
    <row r="41" spans="1:14" ht="15.75" customHeight="1">
      <c r="A41" s="98" t="s">
        <v>197</v>
      </c>
      <c r="B41" s="84" t="s">
        <v>1</v>
      </c>
      <c r="C41" s="84" t="s">
        <v>1</v>
      </c>
      <c r="D41" s="84" t="s">
        <v>1</v>
      </c>
      <c r="E41" s="84" t="s">
        <v>1</v>
      </c>
      <c r="F41" s="84" t="s">
        <v>1</v>
      </c>
      <c r="G41" s="84" t="s">
        <v>1</v>
      </c>
      <c r="H41" s="84" t="s">
        <v>1</v>
      </c>
      <c r="I41" s="94">
        <v>348</v>
      </c>
      <c r="J41" s="94">
        <v>324</v>
      </c>
      <c r="K41" s="94">
        <v>359</v>
      </c>
      <c r="L41" s="253">
        <f>'[1]NUUNkort'!$D$43</f>
        <v>272.51800000000003</v>
      </c>
      <c r="M41" s="253">
        <f>'[1]NUUNkort'!$E$43</f>
        <v>293.474</v>
      </c>
      <c r="N41" s="114"/>
    </row>
    <row r="42" ht="15.75" customHeight="1">
      <c r="A42" s="169"/>
    </row>
    <row r="43" spans="2:13" ht="15.75" customHeight="1">
      <c r="B43" s="94"/>
      <c r="C43" s="94"/>
      <c r="D43" s="94"/>
      <c r="E43" s="94"/>
      <c r="F43" s="94"/>
      <c r="G43" s="94"/>
      <c r="H43" s="94"/>
      <c r="I43" s="94"/>
      <c r="J43" s="94"/>
      <c r="K43" s="94"/>
      <c r="L43" s="88"/>
      <c r="M43" s="88"/>
    </row>
    <row r="44" spans="1:13" ht="15.75" customHeight="1">
      <c r="A44" s="167" t="s">
        <v>202</v>
      </c>
      <c r="B44" s="94">
        <v>1028</v>
      </c>
      <c r="C44" s="94">
        <v>1226</v>
      </c>
      <c r="D44" s="94">
        <v>1536</v>
      </c>
      <c r="E44" s="94">
        <v>1571</v>
      </c>
      <c r="F44" s="94">
        <v>2019</v>
      </c>
      <c r="G44" s="94">
        <v>2398</v>
      </c>
      <c r="H44" s="94">
        <v>3043</v>
      </c>
      <c r="I44" s="94">
        <f>SUM(I46:I49)</f>
        <v>2996</v>
      </c>
      <c r="J44" s="94">
        <f>SUM(J46:J49)</f>
        <v>3812</v>
      </c>
      <c r="K44" s="94">
        <f>SUM(K46:K49)</f>
        <v>4599</v>
      </c>
      <c r="L44" s="94">
        <f>SUM(L46:L49)</f>
        <v>5325.842716055851</v>
      </c>
      <c r="M44" s="94">
        <f>SUM(M46:M49)</f>
        <v>6232</v>
      </c>
    </row>
    <row r="45" spans="1:13" ht="15.75" customHeight="1">
      <c r="A45" s="169"/>
      <c r="B45" s="94"/>
      <c r="C45" s="94"/>
      <c r="D45" s="94"/>
      <c r="E45" s="94"/>
      <c r="F45" s="94"/>
      <c r="G45" s="94"/>
      <c r="H45" s="94"/>
      <c r="I45" s="94"/>
      <c r="J45" s="94"/>
      <c r="K45" s="94"/>
      <c r="L45" s="94"/>
      <c r="M45" s="94"/>
    </row>
    <row r="46" spans="1:13" ht="15.75" customHeight="1">
      <c r="A46" s="100" t="s">
        <v>52</v>
      </c>
      <c r="B46" s="94">
        <v>359</v>
      </c>
      <c r="C46" s="94">
        <v>475</v>
      </c>
      <c r="D46" s="94">
        <v>670</v>
      </c>
      <c r="E46" s="94">
        <v>678</v>
      </c>
      <c r="F46" s="94">
        <v>938</v>
      </c>
      <c r="G46" s="94">
        <v>1120</v>
      </c>
      <c r="H46" s="94">
        <v>1440</v>
      </c>
      <c r="I46" s="94">
        <v>1501</v>
      </c>
      <c r="J46" s="94">
        <v>1872</v>
      </c>
      <c r="K46" s="94">
        <v>2359</v>
      </c>
      <c r="L46" s="253">
        <f>'[1]NUUNkort'!$D$28</f>
        <v>2798</v>
      </c>
      <c r="M46" s="253">
        <f>'[1]NUUNkort'!$E$28</f>
        <v>3262</v>
      </c>
    </row>
    <row r="47" spans="1:13" ht="15.75" customHeight="1">
      <c r="A47" s="100" t="s">
        <v>53</v>
      </c>
      <c r="B47" s="94">
        <v>325</v>
      </c>
      <c r="C47" s="94">
        <v>361</v>
      </c>
      <c r="D47" s="94">
        <v>459</v>
      </c>
      <c r="E47" s="94">
        <v>501</v>
      </c>
      <c r="F47" s="94">
        <v>636</v>
      </c>
      <c r="G47" s="94">
        <v>837</v>
      </c>
      <c r="H47" s="94">
        <v>1050</v>
      </c>
      <c r="I47" s="94">
        <v>1130</v>
      </c>
      <c r="J47" s="94">
        <v>1508</v>
      </c>
      <c r="K47" s="94">
        <v>1730</v>
      </c>
      <c r="L47" s="253">
        <f>'[1]NUUNkort'!$D$30</f>
        <v>1983</v>
      </c>
      <c r="M47" s="253">
        <f>'[1]NUUNkort'!$E$30</f>
        <v>2096</v>
      </c>
    </row>
    <row r="48" spans="1:13" ht="15.75" customHeight="1">
      <c r="A48" s="100" t="s">
        <v>54</v>
      </c>
      <c r="B48" s="94">
        <v>144</v>
      </c>
      <c r="C48" s="94">
        <v>90</v>
      </c>
      <c r="D48" s="94">
        <v>107</v>
      </c>
      <c r="E48" s="94">
        <v>92</v>
      </c>
      <c r="F48" s="94">
        <v>130</v>
      </c>
      <c r="G48" s="94">
        <v>141</v>
      </c>
      <c r="H48" s="94">
        <v>153</v>
      </c>
      <c r="I48" s="94">
        <v>156</v>
      </c>
      <c r="J48" s="94">
        <v>186</v>
      </c>
      <c r="K48" s="94">
        <v>231</v>
      </c>
      <c r="L48" s="253">
        <f>'[1]NUUNkort'!$D$27</f>
        <v>256</v>
      </c>
      <c r="M48" s="253">
        <f>'[1]NUUNkort'!$E$27</f>
        <v>269</v>
      </c>
    </row>
    <row r="49" spans="1:13" ht="15.75" customHeight="1">
      <c r="A49" s="182" t="s">
        <v>66</v>
      </c>
      <c r="B49" s="150">
        <v>200</v>
      </c>
      <c r="C49" s="150">
        <v>300</v>
      </c>
      <c r="D49" s="150">
        <v>300</v>
      </c>
      <c r="E49" s="150">
        <v>300</v>
      </c>
      <c r="F49" s="150">
        <v>315</v>
      </c>
      <c r="G49" s="150">
        <v>300</v>
      </c>
      <c r="H49" s="150">
        <v>400</v>
      </c>
      <c r="I49" s="150">
        <v>209</v>
      </c>
      <c r="J49" s="150">
        <v>246</v>
      </c>
      <c r="K49" s="150">
        <v>279</v>
      </c>
      <c r="L49" s="254">
        <f>'[1]NUUNkort'!$D$29</f>
        <v>288.84271605585104</v>
      </c>
      <c r="M49" s="254">
        <f>'[1]NUUNkort'!$E$29</f>
        <v>605</v>
      </c>
    </row>
    <row r="50" spans="1:13" ht="15.75" customHeight="1">
      <c r="A50" s="182"/>
      <c r="B50" s="150"/>
      <c r="C50" s="150"/>
      <c r="D50" s="150"/>
      <c r="E50" s="150"/>
      <c r="F50" s="150"/>
      <c r="G50" s="150"/>
      <c r="H50" s="150"/>
      <c r="I50" s="150"/>
      <c r="J50" s="150"/>
      <c r="K50" s="150"/>
      <c r="L50" s="89"/>
      <c r="M50" s="89"/>
    </row>
    <row r="51" spans="1:13" ht="15.75" customHeight="1">
      <c r="A51" s="102" t="s">
        <v>203</v>
      </c>
      <c r="B51" s="196" t="s">
        <v>59</v>
      </c>
      <c r="C51" s="196" t="s">
        <v>59</v>
      </c>
      <c r="D51" s="196" t="s">
        <v>59</v>
      </c>
      <c r="E51" s="197" t="s">
        <v>1</v>
      </c>
      <c r="F51" s="197" t="s">
        <v>1</v>
      </c>
      <c r="G51" s="197" t="s">
        <v>1</v>
      </c>
      <c r="H51" s="197" t="s">
        <v>1</v>
      </c>
      <c r="I51" s="150">
        <v>77</v>
      </c>
      <c r="J51" s="150">
        <v>98</v>
      </c>
      <c r="K51" s="150">
        <v>151</v>
      </c>
      <c r="L51" s="254">
        <f>'[1]NUUNkort'!$D$13</f>
        <v>292.51</v>
      </c>
      <c r="M51" s="254">
        <f>'[1]NUUNkort'!$E$13</f>
        <v>429.332</v>
      </c>
    </row>
    <row r="52" spans="1:13" ht="15.75" customHeight="1">
      <c r="A52" s="144"/>
      <c r="B52" s="7"/>
      <c r="C52" s="7"/>
      <c r="D52" s="7"/>
      <c r="E52" s="7"/>
      <c r="F52" s="7"/>
      <c r="G52" s="7"/>
      <c r="H52" s="7"/>
      <c r="I52" s="7"/>
      <c r="J52" s="7"/>
      <c r="K52" s="7"/>
      <c r="L52" s="7"/>
      <c r="M52" s="7"/>
    </row>
    <row r="53" spans="1:12" ht="15.75" customHeight="1">
      <c r="A53" s="88" t="s">
        <v>184</v>
      </c>
      <c r="B53" s="16"/>
      <c r="C53" s="16"/>
      <c r="D53" s="16"/>
      <c r="E53" s="16"/>
      <c r="F53" s="16"/>
      <c r="G53" s="16"/>
      <c r="H53" s="16"/>
      <c r="I53" s="16"/>
      <c r="J53" s="16"/>
      <c r="K53" s="16"/>
      <c r="L53" s="88"/>
    </row>
    <row r="54" spans="1:13" ht="15.75" customHeight="1">
      <c r="A54" s="322"/>
      <c r="B54" s="322"/>
      <c r="C54" s="322"/>
      <c r="D54" s="322"/>
      <c r="E54" s="322"/>
      <c r="F54" s="322"/>
      <c r="G54" s="322"/>
      <c r="H54" s="322"/>
      <c r="I54" s="322"/>
      <c r="J54" s="322"/>
      <c r="K54" s="322"/>
      <c r="L54" s="322"/>
      <c r="M54" s="322"/>
    </row>
    <row r="55" spans="1:12" ht="15.75" customHeight="1">
      <c r="A55" s="47"/>
      <c r="B55" s="16"/>
      <c r="C55" s="16"/>
      <c r="D55" s="16"/>
      <c r="E55" s="16"/>
      <c r="F55" s="16"/>
      <c r="G55" s="16"/>
      <c r="H55" s="16"/>
      <c r="I55" s="16"/>
      <c r="J55" s="16"/>
      <c r="K55" s="16"/>
      <c r="L55" s="16"/>
    </row>
    <row r="56" spans="1:12" ht="15.75" customHeight="1">
      <c r="A56" s="16"/>
      <c r="B56" s="16"/>
      <c r="C56" s="16"/>
      <c r="D56" s="16"/>
      <c r="E56" s="16"/>
      <c r="F56" s="16"/>
      <c r="G56" s="16"/>
      <c r="H56" s="16"/>
      <c r="I56" s="16"/>
      <c r="J56" s="16"/>
      <c r="K56" s="16"/>
      <c r="L56" s="16"/>
    </row>
    <row r="65" ht="15.75" customHeight="1">
      <c r="A65" s="182"/>
    </row>
  </sheetData>
  <mergeCells count="2">
    <mergeCell ref="A54:M54"/>
    <mergeCell ref="A23:L23"/>
  </mergeCells>
  <printOptions/>
  <pageMargins left="0.75" right="0.75" top="1" bottom="1" header="0.5" footer="0.5"/>
  <pageSetup fitToHeight="1" fitToWidth="1" horizontalDpi="600" verticalDpi="600" orientation="portrait" paperSize="9" scale="70" r:id="rId2"/>
  <headerFooter alignWithMargins="0">
    <oddFooter xml:space="preserve">&amp;L&amp;"Times New Roman,Normal"&amp;16 56&amp;"Arial,Normal"&amp;10  &amp;"Arial Narrow,Normal"&amp;11REPORT ON PAYMENT SYSTEMS 1999   </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O54"/>
  <sheetViews>
    <sheetView workbookViewId="0" topLeftCell="A28">
      <selection activeCell="B36" sqref="B36"/>
    </sheetView>
  </sheetViews>
  <sheetFormatPr defaultColWidth="11.421875" defaultRowHeight="15.75" customHeight="1"/>
  <cols>
    <col min="1" max="1" width="32.7109375" style="0" customWidth="1"/>
    <col min="2" max="15" width="7.7109375" style="0" customWidth="1"/>
  </cols>
  <sheetData>
    <row r="1" spans="1:9" ht="15.75" customHeight="1">
      <c r="A1" s="9" t="s">
        <v>325</v>
      </c>
      <c r="B1" s="1"/>
      <c r="C1" s="1"/>
      <c r="D1" s="1"/>
      <c r="E1" s="1"/>
      <c r="G1" s="1"/>
      <c r="H1" s="1"/>
      <c r="I1" s="1"/>
    </row>
    <row r="2" spans="1:9" ht="15.75" customHeight="1">
      <c r="A2" s="10"/>
      <c r="C2" s="1"/>
      <c r="D2" s="1"/>
      <c r="E2" s="1"/>
      <c r="F2" s="1"/>
      <c r="G2" s="1"/>
      <c r="H2" s="1"/>
      <c r="I2" s="1"/>
    </row>
    <row r="3" spans="1:9" ht="15.75" customHeight="1">
      <c r="A3" s="8"/>
      <c r="B3" s="7"/>
      <c r="C3" s="7"/>
      <c r="D3" s="7"/>
      <c r="E3" s="1"/>
      <c r="F3" s="1"/>
      <c r="G3" s="1"/>
      <c r="H3" s="1"/>
      <c r="I3" s="1"/>
    </row>
    <row r="4" spans="1:13" ht="15.75" customHeight="1">
      <c r="A4" s="27"/>
      <c r="B4" s="68">
        <v>1988</v>
      </c>
      <c r="C4" s="68">
        <v>1989</v>
      </c>
      <c r="D4" s="68">
        <v>1990</v>
      </c>
      <c r="E4" s="45">
        <v>1991</v>
      </c>
      <c r="F4" s="45">
        <v>1992</v>
      </c>
      <c r="G4" s="45">
        <v>1993</v>
      </c>
      <c r="H4" s="45">
        <v>1994</v>
      </c>
      <c r="I4" s="45">
        <v>1995</v>
      </c>
      <c r="J4" s="45">
        <v>1996</v>
      </c>
      <c r="K4" s="45">
        <v>1997</v>
      </c>
      <c r="L4" s="45">
        <v>1998</v>
      </c>
      <c r="M4" s="45">
        <v>1999</v>
      </c>
    </row>
    <row r="5" spans="1:13" ht="15.75" customHeight="1">
      <c r="A5" s="135" t="s">
        <v>35</v>
      </c>
      <c r="B5" s="85" t="s">
        <v>1</v>
      </c>
      <c r="C5" s="85" t="s">
        <v>1</v>
      </c>
      <c r="D5" s="85" t="s">
        <v>1</v>
      </c>
      <c r="E5" s="85" t="s">
        <v>1</v>
      </c>
      <c r="F5" s="85" t="s">
        <v>1</v>
      </c>
      <c r="G5" s="85" t="s">
        <v>1</v>
      </c>
      <c r="H5" s="85" t="s">
        <v>1</v>
      </c>
      <c r="I5" s="294">
        <f>SUM(I8:I11)</f>
        <v>2655</v>
      </c>
      <c r="J5" s="294">
        <f>SUM(J8:J11)</f>
        <v>3288</v>
      </c>
      <c r="K5" s="294">
        <f>SUM(K8:K11)</f>
        <v>3916</v>
      </c>
      <c r="L5" s="294">
        <f>SUM(L8:L11)</f>
        <v>4653.565</v>
      </c>
      <c r="M5" s="294">
        <f>SUM(M8:M11)</f>
        <v>5781.959</v>
      </c>
    </row>
    <row r="6" spans="1:13" ht="15.75" customHeight="1">
      <c r="A6" s="101"/>
      <c r="B6" s="94"/>
      <c r="C6" s="94"/>
      <c r="D6" s="94"/>
      <c r="E6" s="94"/>
      <c r="F6" s="94"/>
      <c r="G6" s="94"/>
      <c r="H6" s="94"/>
      <c r="I6" s="274"/>
      <c r="J6" s="274"/>
      <c r="K6" s="274"/>
      <c r="L6" s="270"/>
      <c r="M6" s="270"/>
    </row>
    <row r="7" spans="9:13" ht="15.75" customHeight="1">
      <c r="I7" s="271"/>
      <c r="J7" s="271"/>
      <c r="K7" s="271"/>
      <c r="L7" s="271"/>
      <c r="M7" s="271"/>
    </row>
    <row r="8" spans="1:13" ht="15.75" customHeight="1">
      <c r="A8" s="98" t="s">
        <v>197</v>
      </c>
      <c r="B8" s="84" t="s">
        <v>1</v>
      </c>
      <c r="C8" s="84" t="s">
        <v>1</v>
      </c>
      <c r="D8" s="84" t="s">
        <v>1</v>
      </c>
      <c r="E8" s="84" t="s">
        <v>1</v>
      </c>
      <c r="F8" s="84" t="s">
        <v>1</v>
      </c>
      <c r="G8" s="84" t="s">
        <v>1</v>
      </c>
      <c r="H8" s="84" t="s">
        <v>1</v>
      </c>
      <c r="I8" s="274">
        <v>112</v>
      </c>
      <c r="J8" s="274">
        <v>94</v>
      </c>
      <c r="K8" s="274">
        <v>143</v>
      </c>
      <c r="L8" s="274">
        <f>'[1]NUUNkort'!$I$43</f>
        <v>205.565</v>
      </c>
      <c r="M8" s="274">
        <f>'[1]NUUNkort'!$J$43</f>
        <v>285.959</v>
      </c>
    </row>
    <row r="9" spans="1:13" ht="15.75" customHeight="1">
      <c r="A9" s="169"/>
      <c r="B9" s="94"/>
      <c r="C9" s="94"/>
      <c r="D9" s="94"/>
      <c r="E9" s="94"/>
      <c r="F9" s="94"/>
      <c r="G9" s="94"/>
      <c r="H9" s="94"/>
      <c r="I9" s="274"/>
      <c r="J9" s="274"/>
      <c r="K9" s="274"/>
      <c r="L9" s="270"/>
      <c r="M9" s="270"/>
    </row>
    <row r="10" spans="9:13" ht="15.75" customHeight="1">
      <c r="I10" s="271"/>
      <c r="J10" s="271"/>
      <c r="K10" s="271"/>
      <c r="L10" s="271"/>
      <c r="M10" s="271"/>
    </row>
    <row r="11" spans="1:13" ht="15.75" customHeight="1">
      <c r="A11" s="98" t="s">
        <v>202</v>
      </c>
      <c r="B11" s="94">
        <v>1153</v>
      </c>
      <c r="C11" s="94">
        <v>1236</v>
      </c>
      <c r="D11" s="94">
        <v>1401</v>
      </c>
      <c r="E11" s="94">
        <v>1435</v>
      </c>
      <c r="F11" s="94">
        <v>1792</v>
      </c>
      <c r="G11" s="94">
        <v>2059</v>
      </c>
      <c r="H11" s="94">
        <v>2496</v>
      </c>
      <c r="I11" s="274">
        <f>SUM(I13:I16)</f>
        <v>2543</v>
      </c>
      <c r="J11" s="274">
        <f>SUM(J13:J16)</f>
        <v>3194</v>
      </c>
      <c r="K11" s="274">
        <f>SUM(K13:K16)</f>
        <v>3773</v>
      </c>
      <c r="L11" s="274">
        <f>SUM(L13:L16)</f>
        <v>4448</v>
      </c>
      <c r="M11" s="274">
        <f>SUM(M13:M16)</f>
        <v>5496</v>
      </c>
    </row>
    <row r="12" spans="1:13" ht="15.75" customHeight="1">
      <c r="A12" s="169"/>
      <c r="B12" s="94"/>
      <c r="C12" s="94"/>
      <c r="D12" s="94"/>
      <c r="E12" s="94"/>
      <c r="F12" s="94"/>
      <c r="G12" s="94"/>
      <c r="H12" s="94"/>
      <c r="I12" s="274"/>
      <c r="J12" s="274"/>
      <c r="K12" s="274"/>
      <c r="L12" s="270"/>
      <c r="M12" s="270"/>
    </row>
    <row r="13" spans="1:13" ht="15.75" customHeight="1">
      <c r="A13" s="100" t="s">
        <v>52</v>
      </c>
      <c r="B13" s="94">
        <v>300</v>
      </c>
      <c r="C13" s="94">
        <v>398</v>
      </c>
      <c r="D13" s="94">
        <v>501</v>
      </c>
      <c r="E13" s="94">
        <v>469</v>
      </c>
      <c r="F13" s="94">
        <v>750</v>
      </c>
      <c r="G13" s="94">
        <v>896</v>
      </c>
      <c r="H13" s="94">
        <v>1122</v>
      </c>
      <c r="I13" s="274">
        <v>1141</v>
      </c>
      <c r="J13" s="274">
        <v>1390</v>
      </c>
      <c r="K13" s="274">
        <v>1703</v>
      </c>
      <c r="L13" s="274">
        <f>'[1]NUUNkort'!$I$28</f>
        <v>2086</v>
      </c>
      <c r="M13" s="274">
        <f>'[1]NUUNkort'!$J$28</f>
        <v>2442</v>
      </c>
    </row>
    <row r="14" spans="1:13" ht="15.75" customHeight="1">
      <c r="A14" s="100" t="s">
        <v>53</v>
      </c>
      <c r="B14" s="94">
        <v>298</v>
      </c>
      <c r="C14" s="94">
        <v>344</v>
      </c>
      <c r="D14" s="94">
        <v>400</v>
      </c>
      <c r="E14" s="94">
        <v>456</v>
      </c>
      <c r="F14" s="94">
        <v>522</v>
      </c>
      <c r="G14" s="94">
        <v>646</v>
      </c>
      <c r="H14" s="94">
        <v>803</v>
      </c>
      <c r="I14" s="274">
        <v>860</v>
      </c>
      <c r="J14" s="274">
        <v>1196</v>
      </c>
      <c r="K14" s="274">
        <v>1387</v>
      </c>
      <c r="L14" s="274">
        <f>'[1]NUUNkort'!$I$30</f>
        <v>1615</v>
      </c>
      <c r="M14" s="274">
        <f>'[1]NUUNkort'!$J$30</f>
        <v>1694</v>
      </c>
    </row>
    <row r="15" spans="1:13" ht="15.75" customHeight="1">
      <c r="A15" s="100" t="s">
        <v>54</v>
      </c>
      <c r="B15" s="94">
        <v>155</v>
      </c>
      <c r="C15" s="94">
        <v>94</v>
      </c>
      <c r="D15" s="94">
        <v>100</v>
      </c>
      <c r="E15" s="94">
        <v>110</v>
      </c>
      <c r="F15" s="94">
        <v>120</v>
      </c>
      <c r="G15" s="94">
        <v>117</v>
      </c>
      <c r="H15" s="94">
        <v>121</v>
      </c>
      <c r="I15" s="274">
        <v>122</v>
      </c>
      <c r="J15" s="274">
        <v>141</v>
      </c>
      <c r="K15" s="274">
        <v>170</v>
      </c>
      <c r="L15" s="274">
        <f>'[1]NUUNkort'!$I$27</f>
        <v>187</v>
      </c>
      <c r="M15" s="274">
        <f>'[1]NUUNkort'!$J$27</f>
        <v>201</v>
      </c>
    </row>
    <row r="16" spans="1:13" ht="15.75" customHeight="1">
      <c r="A16" s="182" t="s">
        <v>239</v>
      </c>
      <c r="B16" s="150">
        <v>400</v>
      </c>
      <c r="C16" s="150">
        <v>400</v>
      </c>
      <c r="D16" s="150">
        <v>400</v>
      </c>
      <c r="E16" s="150">
        <v>400</v>
      </c>
      <c r="F16" s="150">
        <v>400</v>
      </c>
      <c r="G16" s="150">
        <v>400</v>
      </c>
      <c r="H16" s="150">
        <v>450</v>
      </c>
      <c r="I16" s="276">
        <v>420</v>
      </c>
      <c r="J16" s="276">
        <v>467</v>
      </c>
      <c r="K16" s="276">
        <v>513</v>
      </c>
      <c r="L16" s="276">
        <f>'[1]NUUNkort'!$I$29</f>
        <v>560</v>
      </c>
      <c r="M16" s="276">
        <f>'[1]NUUNkort'!$J$29</f>
        <v>1159</v>
      </c>
    </row>
    <row r="17" spans="1:13" ht="15.75" customHeight="1">
      <c r="A17" s="182"/>
      <c r="B17" s="150"/>
      <c r="C17" s="150"/>
      <c r="D17" s="150"/>
      <c r="E17" s="150"/>
      <c r="F17" s="150"/>
      <c r="G17" s="150"/>
      <c r="H17" s="150"/>
      <c r="I17" s="150"/>
      <c r="J17" s="150"/>
      <c r="K17" s="150"/>
      <c r="L17" s="89"/>
      <c r="M17" s="89"/>
    </row>
    <row r="18" spans="1:13" ht="15.75" customHeight="1">
      <c r="A18" s="102" t="s">
        <v>240</v>
      </c>
      <c r="B18" s="197" t="s">
        <v>57</v>
      </c>
      <c r="C18" s="197" t="s">
        <v>57</v>
      </c>
      <c r="D18" s="197" t="s">
        <v>57</v>
      </c>
      <c r="E18" s="197" t="s">
        <v>1</v>
      </c>
      <c r="F18" s="197" t="s">
        <v>1</v>
      </c>
      <c r="G18" s="197" t="s">
        <v>1</v>
      </c>
      <c r="H18" s="197" t="s">
        <v>1</v>
      </c>
      <c r="I18" s="197" t="s">
        <v>1</v>
      </c>
      <c r="J18" s="197" t="s">
        <v>1</v>
      </c>
      <c r="K18" s="197" t="s">
        <v>1</v>
      </c>
      <c r="L18" s="197" t="s">
        <v>1</v>
      </c>
      <c r="M18" s="197" t="s">
        <v>1</v>
      </c>
    </row>
    <row r="19" spans="1:13" ht="15.75" customHeight="1">
      <c r="A19" s="144"/>
      <c r="B19" s="186"/>
      <c r="C19" s="186"/>
      <c r="D19" s="186"/>
      <c r="E19" s="186"/>
      <c r="F19" s="186"/>
      <c r="G19" s="186"/>
      <c r="H19" s="186"/>
      <c r="I19" s="186"/>
      <c r="J19" s="186"/>
      <c r="K19" s="186"/>
      <c r="L19" s="186"/>
      <c r="M19" s="186"/>
    </row>
    <row r="20" spans="1:13" ht="15.75" customHeight="1">
      <c r="A20" s="16" t="s">
        <v>167</v>
      </c>
      <c r="B20" s="88"/>
      <c r="C20" s="88"/>
      <c r="D20" s="88"/>
      <c r="E20" s="88"/>
      <c r="F20" s="88"/>
      <c r="G20" s="88"/>
      <c r="H20" s="88"/>
      <c r="I20" s="88"/>
      <c r="J20" s="88"/>
      <c r="K20" s="88"/>
      <c r="L20" s="88"/>
      <c r="M20" s="16"/>
    </row>
    <row r="21" spans="1:15" ht="15.75" customHeight="1">
      <c r="A21" s="322"/>
      <c r="B21" s="322"/>
      <c r="C21" s="322"/>
      <c r="D21" s="322"/>
      <c r="E21" s="322"/>
      <c r="F21" s="322"/>
      <c r="G21" s="322"/>
      <c r="H21" s="322"/>
      <c r="I21" s="322"/>
      <c r="J21" s="322"/>
      <c r="K21" s="322"/>
      <c r="L21" s="322"/>
      <c r="M21" s="322"/>
      <c r="N21" s="47"/>
      <c r="O21" s="47"/>
    </row>
    <row r="22" spans="1:13" ht="15.75" customHeight="1">
      <c r="A22" s="81"/>
      <c r="B22" s="88"/>
      <c r="C22" s="88"/>
      <c r="D22" s="88"/>
      <c r="E22" s="88"/>
      <c r="F22" s="88"/>
      <c r="G22" s="88"/>
      <c r="H22" s="88"/>
      <c r="I22" s="88"/>
      <c r="J22" s="88"/>
      <c r="K22" s="88"/>
      <c r="L22" s="88"/>
      <c r="M22" s="16"/>
    </row>
    <row r="23" spans="1:13" ht="15.75" customHeight="1">
      <c r="A23" s="81"/>
      <c r="B23" s="88"/>
      <c r="C23" s="88"/>
      <c r="D23" s="88"/>
      <c r="E23" s="88"/>
      <c r="F23" s="88"/>
      <c r="G23" s="88"/>
      <c r="H23" s="88"/>
      <c r="I23" s="88"/>
      <c r="J23" s="88"/>
      <c r="K23" s="88"/>
      <c r="L23" s="88"/>
      <c r="M23" s="16"/>
    </row>
    <row r="24" spans="1:13" ht="15.75" customHeight="1">
      <c r="A24" s="81"/>
      <c r="B24" s="88"/>
      <c r="C24" s="88"/>
      <c r="D24" s="88"/>
      <c r="E24" s="88"/>
      <c r="F24" s="88"/>
      <c r="G24" s="88"/>
      <c r="H24" s="88"/>
      <c r="I24" s="88"/>
      <c r="J24" s="88"/>
      <c r="K24" s="88"/>
      <c r="L24" s="88"/>
      <c r="M24" s="16"/>
    </row>
    <row r="25" spans="1:13" ht="15.75" customHeight="1">
      <c r="A25" s="81"/>
      <c r="B25" s="88"/>
      <c r="C25" s="88"/>
      <c r="D25" s="88"/>
      <c r="E25" s="88"/>
      <c r="F25" s="88"/>
      <c r="G25" s="88"/>
      <c r="H25" s="88"/>
      <c r="I25" s="88"/>
      <c r="J25" s="88"/>
      <c r="K25" s="88"/>
      <c r="L25" s="88"/>
      <c r="M25" s="16"/>
    </row>
    <row r="26" spans="1:13" ht="15.75" customHeight="1">
      <c r="A26" s="81"/>
      <c r="B26" s="88"/>
      <c r="C26" s="88"/>
      <c r="D26" s="88"/>
      <c r="E26" s="88"/>
      <c r="F26" s="88"/>
      <c r="G26" s="88"/>
      <c r="H26" s="88"/>
      <c r="I26" s="88"/>
      <c r="J26" s="88"/>
      <c r="K26" s="88"/>
      <c r="L26" s="88"/>
      <c r="M26" s="16"/>
    </row>
    <row r="27" spans="1:13" ht="15.75" customHeight="1">
      <c r="A27" s="81"/>
      <c r="B27" s="88"/>
      <c r="C27" s="88"/>
      <c r="D27" s="88"/>
      <c r="E27" s="88"/>
      <c r="F27" s="88"/>
      <c r="G27" s="88"/>
      <c r="H27" s="88"/>
      <c r="I27" s="88"/>
      <c r="J27" s="88"/>
      <c r="K27" s="88"/>
      <c r="L27" s="88"/>
      <c r="M27" s="16"/>
    </row>
    <row r="28" spans="1:13" ht="15.75" customHeight="1">
      <c r="A28" s="16"/>
      <c r="B28" s="87"/>
      <c r="C28" s="87"/>
      <c r="D28" s="87"/>
      <c r="E28" s="87"/>
      <c r="F28" s="87"/>
      <c r="G28" s="87"/>
      <c r="H28" s="87"/>
      <c r="I28" s="87"/>
      <c r="J28" s="87"/>
      <c r="K28" s="87"/>
      <c r="L28" s="88"/>
      <c r="M28" s="16"/>
    </row>
    <row r="29" spans="1:13" ht="15.75" customHeight="1">
      <c r="A29" s="9" t="s">
        <v>357</v>
      </c>
      <c r="B29" s="1"/>
      <c r="C29" s="1"/>
      <c r="D29" s="1"/>
      <c r="E29" s="1"/>
      <c r="G29" s="1"/>
      <c r="H29" s="1"/>
      <c r="I29" s="1"/>
      <c r="M29" s="16"/>
    </row>
    <row r="30" spans="1:13" s="317" customFormat="1" ht="15.75" customHeight="1">
      <c r="A30" s="9" t="s">
        <v>358</v>
      </c>
      <c r="B30" s="315"/>
      <c r="C30" s="316"/>
      <c r="D30" s="316"/>
      <c r="E30" s="316"/>
      <c r="F30" s="316"/>
      <c r="G30" s="316"/>
      <c r="H30" s="316"/>
      <c r="I30" s="316"/>
      <c r="J30" s="315"/>
      <c r="K30" s="315"/>
      <c r="L30" s="315"/>
      <c r="M30" s="16"/>
    </row>
    <row r="31" spans="1:13" ht="15.75" customHeight="1">
      <c r="A31" s="8"/>
      <c r="B31" s="7"/>
      <c r="C31" s="7"/>
      <c r="D31" s="7"/>
      <c r="E31" s="1"/>
      <c r="F31" s="1"/>
      <c r="G31" s="1"/>
      <c r="H31" s="1"/>
      <c r="I31" s="1"/>
      <c r="M31" s="16"/>
    </row>
    <row r="32" spans="1:13" ht="15.75" customHeight="1">
      <c r="A32" s="27"/>
      <c r="B32" s="68"/>
      <c r="C32" s="68"/>
      <c r="D32" s="68"/>
      <c r="E32" s="45"/>
      <c r="F32" s="45"/>
      <c r="G32" s="45"/>
      <c r="H32" s="45">
        <v>1994</v>
      </c>
      <c r="I32" s="45">
        <v>1995</v>
      </c>
      <c r="J32" s="45">
        <v>1996</v>
      </c>
      <c r="K32" s="45">
        <v>1997</v>
      </c>
      <c r="L32" s="45">
        <v>1998</v>
      </c>
      <c r="M32" s="45">
        <v>1999</v>
      </c>
    </row>
    <row r="33" spans="1:13" ht="15.75" customHeight="1">
      <c r="A33" s="135" t="s">
        <v>204</v>
      </c>
      <c r="B33" s="94"/>
      <c r="C33" s="94"/>
      <c r="D33" s="94"/>
      <c r="E33" s="94"/>
      <c r="F33" s="84"/>
      <c r="G33" s="84"/>
      <c r="H33" s="95">
        <v>272.4</v>
      </c>
      <c r="I33" s="95">
        <v>210.3</v>
      </c>
      <c r="J33" s="95">
        <v>271</v>
      </c>
      <c r="K33" s="95">
        <v>198</v>
      </c>
      <c r="L33" s="255">
        <f>'[1]Utland'!$B$34</f>
        <v>136.1</v>
      </c>
      <c r="M33" s="255">
        <f>'[1]Utland'!$C$34</f>
        <v>134.93</v>
      </c>
    </row>
    <row r="34" spans="1:13" ht="15.75" customHeight="1">
      <c r="A34" s="101"/>
      <c r="B34" s="94"/>
      <c r="C34" s="94"/>
      <c r="D34" s="94"/>
      <c r="E34" s="94"/>
      <c r="F34" s="94"/>
      <c r="G34" s="94"/>
      <c r="H34" s="94"/>
      <c r="I34" s="94"/>
      <c r="J34" s="94"/>
      <c r="K34" s="94"/>
      <c r="L34" s="88"/>
      <c r="M34" s="88"/>
    </row>
    <row r="35" spans="1:13" ht="15.75" customHeight="1">
      <c r="A35" s="98"/>
      <c r="B35" s="94"/>
      <c r="C35" s="94"/>
      <c r="D35" s="94"/>
      <c r="E35" s="94"/>
      <c r="F35" s="84"/>
      <c r="G35" s="84"/>
      <c r="H35" s="16"/>
      <c r="I35" s="16"/>
      <c r="J35" s="16"/>
      <c r="K35" s="16"/>
      <c r="L35" s="88"/>
      <c r="M35" s="88"/>
    </row>
    <row r="36" spans="1:13" ht="15.75" customHeight="1">
      <c r="A36" s="135" t="s">
        <v>142</v>
      </c>
      <c r="B36" s="94"/>
      <c r="C36" s="94"/>
      <c r="D36" s="94"/>
      <c r="E36" s="94"/>
      <c r="F36" s="94"/>
      <c r="G36" s="94"/>
      <c r="H36" s="95">
        <v>905</v>
      </c>
      <c r="I36" s="95">
        <v>890.8</v>
      </c>
      <c r="J36" s="95">
        <f>J38+J44+J47</f>
        <v>845</v>
      </c>
      <c r="K36" s="95">
        <f>K38+K44+K47</f>
        <v>778</v>
      </c>
      <c r="L36" s="95">
        <f>L38+L44+L47</f>
        <v>547.1</v>
      </c>
      <c r="M36" s="95">
        <f>M38+M44+M47</f>
        <v>435.3</v>
      </c>
    </row>
    <row r="37" spans="1:13" ht="15.75" customHeight="1">
      <c r="A37" s="101"/>
      <c r="B37" s="94"/>
      <c r="C37" s="94"/>
      <c r="D37" s="94"/>
      <c r="E37" s="94"/>
      <c r="F37" s="94"/>
      <c r="G37" s="94"/>
      <c r="H37" s="16"/>
      <c r="I37" s="16"/>
      <c r="J37" s="16"/>
      <c r="K37" s="16"/>
      <c r="L37" s="88"/>
      <c r="M37" s="88"/>
    </row>
    <row r="38" spans="1:13" ht="15.75" customHeight="1">
      <c r="A38" s="98" t="s">
        <v>205</v>
      </c>
      <c r="B38" s="94"/>
      <c r="C38" s="94"/>
      <c r="D38" s="94"/>
      <c r="E38" s="94"/>
      <c r="F38" s="94"/>
      <c r="G38" s="94"/>
      <c r="H38" s="123" t="s">
        <v>57</v>
      </c>
      <c r="I38" s="94">
        <v>47.8</v>
      </c>
      <c r="J38" s="94">
        <v>113</v>
      </c>
      <c r="K38" s="94">
        <v>130</v>
      </c>
      <c r="L38" s="253">
        <f>'[1]Utland'!$B$8</f>
        <v>1</v>
      </c>
      <c r="M38" s="253">
        <f>'[1]Utland'!$C$8</f>
        <v>0</v>
      </c>
    </row>
    <row r="39" spans="1:13" ht="15.75" customHeight="1">
      <c r="A39" s="99"/>
      <c r="B39" s="94"/>
      <c r="C39" s="94"/>
      <c r="D39" s="94"/>
      <c r="E39" s="94"/>
      <c r="F39" s="94"/>
      <c r="G39" s="94"/>
      <c r="H39" s="94"/>
      <c r="I39" s="94"/>
      <c r="J39" s="94"/>
      <c r="K39" s="94"/>
      <c r="L39" s="88"/>
      <c r="M39" s="88"/>
    </row>
    <row r="40" spans="1:13" ht="15.75" customHeight="1">
      <c r="A40" s="98" t="s">
        <v>68</v>
      </c>
      <c r="B40" s="94"/>
      <c r="C40" s="94"/>
      <c r="D40" s="94"/>
      <c r="E40" s="94"/>
      <c r="F40" s="94"/>
      <c r="G40" s="94"/>
      <c r="H40" s="94">
        <f aca="true" t="shared" si="0" ref="H40:M40">+H44+H47</f>
        <v>905</v>
      </c>
      <c r="I40" s="94">
        <f t="shared" si="0"/>
        <v>843</v>
      </c>
      <c r="J40" s="94">
        <f t="shared" si="0"/>
        <v>732</v>
      </c>
      <c r="K40" s="94">
        <f t="shared" si="0"/>
        <v>648</v>
      </c>
      <c r="L40" s="94">
        <f t="shared" si="0"/>
        <v>546.1</v>
      </c>
      <c r="M40" s="94">
        <f t="shared" si="0"/>
        <v>435.3</v>
      </c>
    </row>
    <row r="41" spans="1:13" ht="15.75" customHeight="1">
      <c r="A41" s="99"/>
      <c r="B41" s="95"/>
      <c r="C41" s="94"/>
      <c r="D41" s="94"/>
      <c r="E41" s="94"/>
      <c r="F41" s="94"/>
      <c r="G41" s="94"/>
      <c r="H41" s="94" t="s">
        <v>49</v>
      </c>
      <c r="I41" s="94" t="s">
        <v>49</v>
      </c>
      <c r="J41" s="94" t="s">
        <v>49</v>
      </c>
      <c r="K41" s="94" t="s">
        <v>49</v>
      </c>
      <c r="L41" s="88"/>
      <c r="M41" s="88"/>
    </row>
    <row r="42" spans="1:13" ht="15.75" customHeight="1">
      <c r="A42" s="100" t="s">
        <v>206</v>
      </c>
      <c r="B42" s="94"/>
      <c r="C42" s="94"/>
      <c r="D42" s="94"/>
      <c r="E42" s="94"/>
      <c r="F42" s="94"/>
      <c r="G42" s="94"/>
      <c r="H42" s="94"/>
      <c r="I42" s="94"/>
      <c r="J42" s="94"/>
      <c r="K42" s="94"/>
      <c r="L42" s="88"/>
      <c r="M42" s="88"/>
    </row>
    <row r="43" spans="1:13" ht="15.75" customHeight="1">
      <c r="A43" s="151"/>
      <c r="B43" s="94"/>
      <c r="C43" s="94"/>
      <c r="D43" s="94"/>
      <c r="E43" s="94"/>
      <c r="F43" s="94"/>
      <c r="G43" s="94"/>
      <c r="H43" s="94"/>
      <c r="I43" s="94"/>
      <c r="J43" s="94"/>
      <c r="K43" s="94"/>
      <c r="L43" s="88"/>
      <c r="M43" s="88"/>
    </row>
    <row r="44" spans="1:13" ht="15.75" customHeight="1">
      <c r="A44" s="100" t="s">
        <v>207</v>
      </c>
      <c r="B44" s="94"/>
      <c r="C44" s="94"/>
      <c r="D44" s="94"/>
      <c r="E44" s="150"/>
      <c r="F44" s="150"/>
      <c r="G44" s="150"/>
      <c r="H44" s="94">
        <v>541</v>
      </c>
      <c r="I44" s="94">
        <v>488</v>
      </c>
      <c r="J44" s="94">
        <v>419</v>
      </c>
      <c r="K44" s="94">
        <v>341</v>
      </c>
      <c r="L44" s="254">
        <f>'[1]Utland'!$B$10</f>
        <v>287.3</v>
      </c>
      <c r="M44" s="254">
        <f>'[1]Utland'!$C$10</f>
        <v>193.5</v>
      </c>
    </row>
    <row r="45" spans="1:13" ht="15.75" customHeight="1">
      <c r="A45" s="151"/>
      <c r="B45" s="94"/>
      <c r="C45" s="94"/>
      <c r="D45" s="94"/>
      <c r="E45" s="150"/>
      <c r="F45" s="14"/>
      <c r="G45" s="14"/>
      <c r="H45" s="16"/>
      <c r="I45" s="16"/>
      <c r="J45" s="16"/>
      <c r="K45" s="16"/>
      <c r="L45" s="89"/>
      <c r="M45" s="89"/>
    </row>
    <row r="46" spans="1:13" ht="15.75" customHeight="1">
      <c r="A46" s="100" t="s">
        <v>208</v>
      </c>
      <c r="B46" s="94"/>
      <c r="C46" s="94"/>
      <c r="D46" s="94"/>
      <c r="E46" s="94"/>
      <c r="F46" s="16"/>
      <c r="G46" s="16"/>
      <c r="H46" s="16"/>
      <c r="I46" s="16"/>
      <c r="J46" s="16"/>
      <c r="K46" s="16"/>
      <c r="L46" s="88"/>
      <c r="M46" s="88"/>
    </row>
    <row r="47" spans="1:13" ht="15.75" customHeight="1">
      <c r="A47" s="204"/>
      <c r="B47" s="150"/>
      <c r="C47" s="150"/>
      <c r="D47" s="150"/>
      <c r="E47" s="150"/>
      <c r="F47" s="14"/>
      <c r="G47" s="14"/>
      <c r="H47" s="150">
        <v>364</v>
      </c>
      <c r="I47" s="150">
        <v>355</v>
      </c>
      <c r="J47" s="150">
        <v>313</v>
      </c>
      <c r="K47" s="150">
        <v>307</v>
      </c>
      <c r="L47" s="150">
        <f>'[1]Utland'!$B$11</f>
        <v>258.8</v>
      </c>
      <c r="M47" s="150">
        <f>'[1]Utland'!$C$11</f>
        <v>241.8</v>
      </c>
    </row>
    <row r="48" spans="1:13" ht="15.75" customHeight="1">
      <c r="A48" s="204"/>
      <c r="B48" s="150"/>
      <c r="C48" s="150"/>
      <c r="D48" s="150"/>
      <c r="E48" s="150"/>
      <c r="F48" s="14"/>
      <c r="G48" s="14"/>
      <c r="H48" s="150"/>
      <c r="I48" s="150"/>
      <c r="J48" s="150"/>
      <c r="K48" s="150"/>
      <c r="L48" s="150"/>
      <c r="M48" s="150"/>
    </row>
    <row r="49" spans="1:13" ht="15.75" customHeight="1">
      <c r="A49" s="255" t="s">
        <v>209</v>
      </c>
      <c r="B49" s="150"/>
      <c r="C49" s="150"/>
      <c r="D49" s="150"/>
      <c r="E49" s="150"/>
      <c r="F49" s="14"/>
      <c r="G49" s="14"/>
      <c r="H49" s="150"/>
      <c r="I49" s="150"/>
      <c r="J49" s="150"/>
      <c r="K49" s="150"/>
      <c r="L49" s="257">
        <f>'[1]Utland'!$B$44</f>
        <v>4.3</v>
      </c>
      <c r="M49" s="257">
        <f>'[1]Utland'!$C$44</f>
        <v>9.3</v>
      </c>
    </row>
    <row r="50" spans="1:13" ht="15.75" customHeight="1">
      <c r="A50" s="256"/>
      <c r="B50" s="150"/>
      <c r="C50" s="150"/>
      <c r="D50" s="150"/>
      <c r="E50" s="150"/>
      <c r="F50" s="14"/>
      <c r="G50" s="14"/>
      <c r="H50" s="150"/>
      <c r="I50" s="150"/>
      <c r="J50" s="150"/>
      <c r="K50" s="150"/>
      <c r="L50" s="150"/>
      <c r="M50" s="121"/>
    </row>
    <row r="51" spans="1:12" ht="15.75" customHeight="1">
      <c r="A51" s="329" t="s">
        <v>150</v>
      </c>
      <c r="B51" s="329"/>
      <c r="C51" s="329"/>
      <c r="D51" s="329"/>
      <c r="E51" s="329"/>
      <c r="F51" s="329"/>
      <c r="G51" s="329"/>
      <c r="H51" s="329"/>
      <c r="I51" s="329"/>
      <c r="J51" s="329"/>
      <c r="K51" s="329"/>
      <c r="L51" s="329"/>
    </row>
    <row r="52" spans="1:13" ht="15.75" customHeight="1">
      <c r="A52" s="324"/>
      <c r="B52" s="324"/>
      <c r="C52" s="324"/>
      <c r="D52" s="324"/>
      <c r="E52" s="324"/>
      <c r="F52" s="324"/>
      <c r="G52" s="324"/>
      <c r="H52" s="324"/>
      <c r="I52" s="324"/>
      <c r="J52" s="324"/>
      <c r="K52" s="324"/>
      <c r="L52" s="324"/>
      <c r="M52" s="324"/>
    </row>
    <row r="53" spans="1:12" ht="15.75" customHeight="1">
      <c r="A53" s="324"/>
      <c r="B53" s="324"/>
      <c r="C53" s="324"/>
      <c r="D53" s="324"/>
      <c r="E53" s="324"/>
      <c r="F53" s="324"/>
      <c r="G53" s="324"/>
      <c r="H53" s="324"/>
      <c r="I53" s="324"/>
      <c r="J53" s="324"/>
      <c r="K53" s="324"/>
      <c r="L53" s="324"/>
    </row>
    <row r="54" spans="1:12" ht="15.75" customHeight="1">
      <c r="A54" s="328"/>
      <c r="B54" s="328"/>
      <c r="C54" s="328"/>
      <c r="D54" s="328"/>
      <c r="E54" s="328"/>
      <c r="F54" s="328"/>
      <c r="G54" s="328"/>
      <c r="H54" s="328"/>
      <c r="I54" s="328"/>
      <c r="J54" s="328"/>
      <c r="K54" s="328"/>
      <c r="L54" s="328"/>
    </row>
  </sheetData>
  <mergeCells count="5">
    <mergeCell ref="A21:M21"/>
    <mergeCell ref="A51:L51"/>
    <mergeCell ref="A54:L54"/>
    <mergeCell ref="A53:L53"/>
    <mergeCell ref="A52:M52"/>
  </mergeCells>
  <printOptions/>
  <pageMargins left="0.75" right="0.75" top="1" bottom="1" header="0.5" footer="0.5"/>
  <pageSetup fitToHeight="1" fitToWidth="1" horizontalDpi="600" verticalDpi="600" orientation="portrait" paperSize="9" scale="69" r:id="rId2"/>
  <headerFooter alignWithMargins="0">
    <oddFooter xml:space="preserve">&amp;R&amp;"Arial Narrow,Normal"&amp;11REPORT ON PAYMENT SYSTEMS 1999 &amp;"Arial,Normal"&amp;12 &amp;"Times New Roman,Normal"&amp;16 57&amp;"Arial,Normal"&amp;10 </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M28"/>
  <sheetViews>
    <sheetView workbookViewId="0" topLeftCell="A1">
      <selection activeCell="B36" sqref="B36"/>
    </sheetView>
  </sheetViews>
  <sheetFormatPr defaultColWidth="11.421875" defaultRowHeight="15.75" customHeight="1"/>
  <cols>
    <col min="1" max="1" width="25.7109375" style="0" customWidth="1"/>
    <col min="2" max="13" width="7.7109375" style="0" customWidth="1"/>
  </cols>
  <sheetData>
    <row r="1" spans="1:13" ht="15.75" customHeight="1">
      <c r="A1" s="9" t="s">
        <v>326</v>
      </c>
      <c r="B1" s="1"/>
      <c r="C1" s="1"/>
      <c r="D1" s="1"/>
      <c r="E1" s="1"/>
      <c r="G1" s="1"/>
      <c r="H1" s="1"/>
      <c r="I1" s="1"/>
      <c r="M1" s="16"/>
    </row>
    <row r="2" spans="1:13" ht="15.75" customHeight="1">
      <c r="A2" s="10"/>
      <c r="C2" s="1"/>
      <c r="D2" s="1"/>
      <c r="E2" s="1"/>
      <c r="F2" s="1"/>
      <c r="G2" s="1"/>
      <c r="H2" s="1"/>
      <c r="I2" s="1"/>
      <c r="M2" s="16"/>
    </row>
    <row r="3" spans="1:13" ht="15.75" customHeight="1">
      <c r="A3" s="8"/>
      <c r="B3" s="7"/>
      <c r="C3" s="7"/>
      <c r="D3" s="7"/>
      <c r="E3" s="1"/>
      <c r="F3" s="1"/>
      <c r="G3" s="1"/>
      <c r="H3" s="1"/>
      <c r="I3" s="1"/>
      <c r="M3" s="16"/>
    </row>
    <row r="4" spans="1:13" ht="15.75" customHeight="1">
      <c r="A4" s="27"/>
      <c r="B4" s="68"/>
      <c r="C4" s="68"/>
      <c r="D4" s="68"/>
      <c r="E4" s="45"/>
      <c r="F4" s="45"/>
      <c r="G4" s="45"/>
      <c r="H4" s="45">
        <v>1994</v>
      </c>
      <c r="I4" s="45">
        <v>1995</v>
      </c>
      <c r="J4" s="45">
        <v>1996</v>
      </c>
      <c r="K4" s="45">
        <v>1997</v>
      </c>
      <c r="L4" s="45">
        <v>1998</v>
      </c>
      <c r="M4" s="45">
        <v>1999</v>
      </c>
    </row>
    <row r="5" spans="1:13" ht="15.75" customHeight="1">
      <c r="A5" s="14"/>
      <c r="B5" s="205"/>
      <c r="C5" s="205"/>
      <c r="D5" s="205"/>
      <c r="E5" s="205"/>
      <c r="F5" s="205"/>
      <c r="G5" s="205"/>
      <c r="H5" s="205"/>
      <c r="I5" s="205"/>
      <c r="J5" s="205"/>
      <c r="K5" s="205"/>
      <c r="L5" s="205"/>
      <c r="M5" s="205"/>
    </row>
    <row r="6" spans="1:13" ht="15.75" customHeight="1">
      <c r="A6" s="259" t="s">
        <v>62</v>
      </c>
      <c r="B6" s="205"/>
      <c r="C6" s="205"/>
      <c r="D6" s="205"/>
      <c r="E6" s="205"/>
      <c r="F6" s="205"/>
      <c r="G6" s="205"/>
      <c r="H6" s="95">
        <f aca="true" t="shared" si="0" ref="H6:M6">+H9+H11</f>
        <v>303</v>
      </c>
      <c r="I6" s="95">
        <f t="shared" si="0"/>
        <v>283</v>
      </c>
      <c r="J6" s="95">
        <f t="shared" si="0"/>
        <v>233</v>
      </c>
      <c r="K6" s="95">
        <f t="shared" si="0"/>
        <v>206</v>
      </c>
      <c r="L6" s="95">
        <f t="shared" si="0"/>
        <v>190.6</v>
      </c>
      <c r="M6" s="95">
        <f t="shared" si="0"/>
        <v>178.89999999999998</v>
      </c>
    </row>
    <row r="7" spans="1:13" ht="15.75" customHeight="1">
      <c r="A7" s="258"/>
      <c r="B7" s="205"/>
      <c r="C7" s="205"/>
      <c r="D7" s="205"/>
      <c r="E7" s="205"/>
      <c r="F7" s="205"/>
      <c r="G7" s="205"/>
      <c r="H7" s="205"/>
      <c r="I7" s="205"/>
      <c r="J7" s="205"/>
      <c r="K7" s="205"/>
      <c r="L7" s="205"/>
      <c r="M7" s="205"/>
    </row>
    <row r="8" spans="1:13" ht="15.75" customHeight="1">
      <c r="A8" s="98"/>
      <c r="B8" s="94"/>
      <c r="C8" s="94"/>
      <c r="D8" s="94"/>
      <c r="E8" s="94"/>
      <c r="F8" s="84"/>
      <c r="G8" s="84"/>
      <c r="H8" s="94"/>
      <c r="I8" s="94"/>
      <c r="J8" s="94"/>
      <c r="K8" s="94"/>
      <c r="L8" s="88"/>
      <c r="M8" s="88"/>
    </row>
    <row r="9" spans="1:13" ht="15.75" customHeight="1">
      <c r="A9" s="100" t="s">
        <v>207</v>
      </c>
      <c r="B9" s="94"/>
      <c r="C9" s="94"/>
      <c r="D9" s="94"/>
      <c r="E9" s="94"/>
      <c r="F9" s="94"/>
      <c r="G9" s="94"/>
      <c r="H9" s="94">
        <v>178</v>
      </c>
      <c r="I9" s="94">
        <v>174</v>
      </c>
      <c r="J9" s="94">
        <v>180</v>
      </c>
      <c r="K9" s="94">
        <v>136</v>
      </c>
      <c r="L9" s="253">
        <f>'[1]Utland'!$E$10</f>
        <v>114.5</v>
      </c>
      <c r="M9" s="253">
        <f>'[1]Utland'!$F$10</f>
        <v>101.8</v>
      </c>
    </row>
    <row r="10" spans="1:13" ht="15.75" customHeight="1">
      <c r="A10" s="151"/>
      <c r="B10" s="94"/>
      <c r="C10" s="94"/>
      <c r="D10" s="94"/>
      <c r="E10" s="94"/>
      <c r="F10" s="94"/>
      <c r="G10" s="94"/>
      <c r="H10" s="94"/>
      <c r="I10" s="94"/>
      <c r="J10" s="94"/>
      <c r="K10" s="94"/>
      <c r="L10" s="88"/>
      <c r="M10" s="88"/>
    </row>
    <row r="11" spans="1:13" ht="15.75" customHeight="1">
      <c r="A11" s="100" t="s">
        <v>208</v>
      </c>
      <c r="B11" s="94"/>
      <c r="C11" s="94"/>
      <c r="D11" s="94"/>
      <c r="E11" s="94"/>
      <c r="F11" s="94"/>
      <c r="G11" s="94"/>
      <c r="H11" s="94">
        <v>125</v>
      </c>
      <c r="I11" s="94">
        <v>109</v>
      </c>
      <c r="J11" s="94">
        <v>53</v>
      </c>
      <c r="K11" s="94">
        <v>70</v>
      </c>
      <c r="L11" s="253">
        <f>'[1]Utland'!$E$11</f>
        <v>76.1</v>
      </c>
      <c r="M11" s="253">
        <f>'[1]Utland'!$F$11</f>
        <v>77.1</v>
      </c>
    </row>
    <row r="12" spans="1:13" ht="15.75" customHeight="1">
      <c r="A12" s="103"/>
      <c r="B12" s="150"/>
      <c r="C12" s="150"/>
      <c r="D12" s="150"/>
      <c r="E12" s="150"/>
      <c r="F12" s="150"/>
      <c r="G12" s="150"/>
      <c r="H12" s="150"/>
      <c r="I12" s="150"/>
      <c r="J12" s="150"/>
      <c r="K12" s="150"/>
      <c r="L12" s="89"/>
      <c r="M12" s="89"/>
    </row>
    <row r="13" spans="1:13" ht="15.75" customHeight="1">
      <c r="A13" s="103" t="s">
        <v>49</v>
      </c>
      <c r="B13" s="150"/>
      <c r="C13" s="150"/>
      <c r="D13" s="150"/>
      <c r="E13" s="150"/>
      <c r="F13" s="150"/>
      <c r="G13" s="150"/>
      <c r="H13" s="150"/>
      <c r="I13" s="150"/>
      <c r="J13" s="150"/>
      <c r="K13" s="150"/>
      <c r="L13" s="89"/>
      <c r="M13" s="89"/>
    </row>
    <row r="14" spans="1:13" ht="15.75" customHeight="1">
      <c r="A14" s="260" t="s">
        <v>338</v>
      </c>
      <c r="B14" s="150"/>
      <c r="C14" s="150"/>
      <c r="D14" s="150"/>
      <c r="E14" s="150"/>
      <c r="F14" s="150"/>
      <c r="G14" s="150"/>
      <c r="H14" s="150"/>
      <c r="I14" s="150"/>
      <c r="J14" s="150"/>
      <c r="K14" s="150"/>
      <c r="L14" s="260">
        <f>'[1]Utland'!$E$44</f>
        <v>0.4</v>
      </c>
      <c r="M14" s="260">
        <f>'[1]Utland'!$F$44</f>
        <v>0.9</v>
      </c>
    </row>
    <row r="15" spans="1:13" ht="15.75" customHeight="1">
      <c r="A15" s="261"/>
      <c r="B15" s="150"/>
      <c r="C15" s="150"/>
      <c r="D15" s="150"/>
      <c r="E15" s="150"/>
      <c r="F15" s="150"/>
      <c r="G15" s="150"/>
      <c r="H15" s="150"/>
      <c r="I15" s="150"/>
      <c r="J15" s="150"/>
      <c r="K15" s="150"/>
      <c r="L15" s="89"/>
      <c r="M15" s="89"/>
    </row>
    <row r="16" spans="1:13" ht="15.75" customHeight="1">
      <c r="A16" s="104"/>
      <c r="B16" s="121"/>
      <c r="C16" s="121"/>
      <c r="D16" s="121"/>
      <c r="E16" s="121"/>
      <c r="F16" s="121"/>
      <c r="G16" s="121"/>
      <c r="H16" s="121"/>
      <c r="I16" s="121"/>
      <c r="J16" s="121"/>
      <c r="K16" s="121"/>
      <c r="L16" s="70"/>
      <c r="M16" s="70"/>
    </row>
    <row r="17" spans="1:12" ht="15.75" customHeight="1">
      <c r="A17" s="320" t="s">
        <v>178</v>
      </c>
      <c r="B17" s="320"/>
      <c r="C17" s="320"/>
      <c r="D17" s="94"/>
      <c r="E17" s="94"/>
      <c r="F17" s="94"/>
      <c r="G17" s="94"/>
      <c r="H17" s="94"/>
      <c r="I17" s="94"/>
      <c r="J17" s="94"/>
      <c r="K17" s="94"/>
      <c r="L17" s="88"/>
    </row>
    <row r="18" spans="1:12" ht="15.75" customHeight="1">
      <c r="A18" s="322"/>
      <c r="B18" s="322"/>
      <c r="C18" s="322"/>
      <c r="D18" s="322"/>
      <c r="E18" s="322"/>
      <c r="F18" s="322"/>
      <c r="G18" s="322"/>
      <c r="H18" s="322"/>
      <c r="I18" s="16"/>
      <c r="J18" s="16"/>
      <c r="K18" s="16"/>
      <c r="L18" s="88"/>
    </row>
    <row r="19" spans="1:12" ht="15.75" customHeight="1">
      <c r="A19" s="100"/>
      <c r="B19" s="94"/>
      <c r="C19" s="94"/>
      <c r="D19" s="94"/>
      <c r="E19" s="94"/>
      <c r="F19" s="94"/>
      <c r="G19" s="94"/>
      <c r="H19" s="94"/>
      <c r="I19" s="94"/>
      <c r="J19" s="94"/>
      <c r="K19" s="94"/>
      <c r="L19" s="88"/>
    </row>
    <row r="20" spans="1:12" ht="15.75" customHeight="1">
      <c r="A20" s="151"/>
      <c r="B20" s="94"/>
      <c r="C20" s="94"/>
      <c r="D20" s="94"/>
      <c r="E20" s="94"/>
      <c r="F20" s="94"/>
      <c r="G20" s="94"/>
      <c r="H20" s="94"/>
      <c r="I20" s="94"/>
      <c r="J20" s="94"/>
      <c r="K20" s="94"/>
      <c r="L20" s="88"/>
    </row>
    <row r="21" spans="1:12" ht="15.75" customHeight="1">
      <c r="A21" s="16"/>
      <c r="B21" s="94"/>
      <c r="C21" s="94"/>
      <c r="D21" s="94"/>
      <c r="E21" s="150"/>
      <c r="F21" s="150"/>
      <c r="G21" s="150"/>
      <c r="H21" s="94"/>
      <c r="I21" s="94"/>
      <c r="J21" s="94"/>
      <c r="K21" s="94"/>
      <c r="L21" s="89"/>
    </row>
    <row r="22" spans="1:12" ht="15.75" customHeight="1">
      <c r="A22" s="16"/>
      <c r="B22" s="94"/>
      <c r="C22" s="94"/>
      <c r="D22" s="94"/>
      <c r="E22" s="150"/>
      <c r="F22" s="14"/>
      <c r="G22" s="14"/>
      <c r="H22" s="16"/>
      <c r="I22" s="16"/>
      <c r="J22" s="16"/>
      <c r="K22" s="16"/>
      <c r="L22" s="89"/>
    </row>
    <row r="23" spans="1:12" ht="15.75" customHeight="1">
      <c r="A23" s="14"/>
      <c r="B23" s="150"/>
      <c r="C23" s="150"/>
      <c r="D23" s="150"/>
      <c r="E23" s="150"/>
      <c r="F23" s="14"/>
      <c r="G23" s="14"/>
      <c r="H23" s="14"/>
      <c r="I23" s="14"/>
      <c r="J23" s="14"/>
      <c r="K23" s="14"/>
      <c r="L23" s="89"/>
    </row>
    <row r="24" spans="1:12" ht="15.75" customHeight="1">
      <c r="A24" s="14"/>
      <c r="B24" s="150"/>
      <c r="C24" s="150"/>
      <c r="D24" s="150"/>
      <c r="E24" s="150"/>
      <c r="F24" s="14"/>
      <c r="G24" s="14"/>
      <c r="H24" s="150"/>
      <c r="I24" s="150"/>
      <c r="J24" s="150"/>
      <c r="K24" s="150"/>
      <c r="L24" s="14"/>
    </row>
    <row r="25" spans="4:12" ht="15.75" customHeight="1">
      <c r="D25" s="88"/>
      <c r="E25" s="16"/>
      <c r="F25" s="16"/>
      <c r="G25" s="16"/>
      <c r="H25" s="16"/>
      <c r="I25" s="16"/>
      <c r="J25" s="16"/>
      <c r="K25" s="16"/>
      <c r="L25" s="16"/>
    </row>
    <row r="26" spans="4:12" ht="15.75" customHeight="1">
      <c r="D26" s="84"/>
      <c r="E26" s="16"/>
      <c r="F26" s="16"/>
      <c r="G26" s="16"/>
      <c r="H26" s="16"/>
      <c r="I26" s="16"/>
      <c r="J26" s="16"/>
      <c r="K26" s="16"/>
      <c r="L26" s="16"/>
    </row>
    <row r="27" spans="1:12" ht="15.75" customHeight="1">
      <c r="A27" s="16"/>
      <c r="B27" s="16"/>
      <c r="C27" s="16"/>
      <c r="D27" s="16"/>
      <c r="E27" s="16"/>
      <c r="F27" s="16"/>
      <c r="G27" s="16"/>
      <c r="H27" s="16"/>
      <c r="I27" s="16"/>
      <c r="J27" s="16"/>
      <c r="K27" s="16"/>
      <c r="L27" s="16"/>
    </row>
    <row r="28" spans="1:12" ht="15.75" customHeight="1">
      <c r="A28" s="16"/>
      <c r="B28" s="16"/>
      <c r="C28" s="16"/>
      <c r="D28" s="16"/>
      <c r="E28" s="16"/>
      <c r="F28" s="16"/>
      <c r="G28" s="16"/>
      <c r="H28" s="16"/>
      <c r="I28" s="16"/>
      <c r="J28" s="16"/>
      <c r="K28" s="16"/>
      <c r="L28" s="16"/>
    </row>
  </sheetData>
  <mergeCells count="2">
    <mergeCell ref="A18:H18"/>
    <mergeCell ref="A17:C17"/>
  </mergeCells>
  <printOptions/>
  <pageMargins left="0.75" right="0.75" top="1" bottom="1" header="0.5" footer="0.5"/>
  <pageSetup fitToHeight="1" fitToWidth="1" horizontalDpi="600" verticalDpi="600" orientation="portrait" paperSize="9" scale="72" r:id="rId2"/>
  <headerFooter alignWithMargins="0">
    <oddFooter xml:space="preserve">&amp;L&amp;"Times New Roman,Normal"&amp;16 58&amp;"Arial,Normal"&amp;10  &amp;"Arial Narrow,Normal"&amp;11REPORT ON PAYMENT SYSTEMS 1999   </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L70"/>
  <sheetViews>
    <sheetView workbookViewId="0" topLeftCell="A40">
      <selection activeCell="B36" sqref="B36"/>
    </sheetView>
  </sheetViews>
  <sheetFormatPr defaultColWidth="11.421875" defaultRowHeight="12.75"/>
  <cols>
    <col min="1" max="1" width="41.140625" style="1" customWidth="1"/>
    <col min="2" max="2" width="6.7109375" style="2" customWidth="1"/>
    <col min="3" max="10" width="6.7109375" style="0" customWidth="1"/>
    <col min="11" max="11" width="6.7109375" style="6" customWidth="1"/>
    <col min="12" max="12" width="6.7109375" style="0" customWidth="1"/>
  </cols>
  <sheetData>
    <row r="1" spans="1:11" ht="15.75" customHeight="1">
      <c r="A1" s="9" t="s">
        <v>327</v>
      </c>
      <c r="B1" s="5"/>
      <c r="C1" s="1"/>
      <c r="D1" s="1"/>
      <c r="E1" s="1"/>
      <c r="F1" s="1"/>
      <c r="G1" s="1"/>
      <c r="H1" s="1"/>
      <c r="I1" s="1"/>
      <c r="J1" s="1"/>
      <c r="K1" s="4"/>
    </row>
    <row r="2" spans="1:11" s="1" customFormat="1" ht="15.75" customHeight="1">
      <c r="A2" s="10"/>
      <c r="B2" s="5"/>
      <c r="K2" s="4"/>
    </row>
    <row r="3" spans="1:11" ht="15.75" customHeight="1">
      <c r="A3" s="8"/>
      <c r="B3" s="5"/>
      <c r="C3" s="7"/>
      <c r="D3" s="1"/>
      <c r="E3" s="1"/>
      <c r="F3" s="1"/>
      <c r="G3" s="1"/>
      <c r="H3" s="1"/>
      <c r="I3" s="1"/>
      <c r="J3" s="1"/>
      <c r="K3" s="4"/>
    </row>
    <row r="4" spans="1:12" s="1" customFormat="1" ht="15.75" customHeight="1">
      <c r="A4" s="27"/>
      <c r="B4" s="11">
        <v>1990</v>
      </c>
      <c r="C4" s="11">
        <v>1991</v>
      </c>
      <c r="D4" s="11">
        <v>1992</v>
      </c>
      <c r="E4" s="11">
        <v>1993</v>
      </c>
      <c r="F4" s="11">
        <v>1994</v>
      </c>
      <c r="G4" s="11">
        <v>1995</v>
      </c>
      <c r="H4" s="11">
        <v>1996</v>
      </c>
      <c r="I4" s="11">
        <v>1997</v>
      </c>
      <c r="J4" s="11">
        <v>1998</v>
      </c>
      <c r="K4" s="11">
        <v>1999</v>
      </c>
      <c r="L4" s="11">
        <v>2000</v>
      </c>
    </row>
    <row r="5" spans="1:12" ht="15.75" customHeight="1">
      <c r="A5" s="12" t="s">
        <v>341</v>
      </c>
      <c r="B5" s="13"/>
      <c r="C5" s="13"/>
      <c r="D5" s="13"/>
      <c r="E5" s="13"/>
      <c r="F5" s="13"/>
      <c r="G5" s="13"/>
      <c r="H5" s="13"/>
      <c r="I5" s="13"/>
      <c r="J5" s="13"/>
      <c r="K5" s="13"/>
      <c r="L5" s="13"/>
    </row>
    <row r="6" spans="1:12" ht="15.75" customHeight="1">
      <c r="A6" s="14" t="s">
        <v>210</v>
      </c>
      <c r="B6" s="13" t="s">
        <v>1</v>
      </c>
      <c r="C6" s="13" t="s">
        <v>1</v>
      </c>
      <c r="D6" s="13" t="s">
        <v>1</v>
      </c>
      <c r="E6" s="13">
        <v>2.14</v>
      </c>
      <c r="F6" s="13">
        <v>2.48</v>
      </c>
      <c r="G6" s="13">
        <v>2.88</v>
      </c>
      <c r="H6" s="13">
        <v>3.76</v>
      </c>
      <c r="I6" s="13">
        <v>3.88</v>
      </c>
      <c r="J6" s="13">
        <v>4.04</v>
      </c>
      <c r="K6" s="13">
        <v>4.25</v>
      </c>
      <c r="L6" s="13" t="s">
        <v>69</v>
      </c>
    </row>
    <row r="7" spans="1:12" ht="15.75" customHeight="1">
      <c r="A7" s="15"/>
      <c r="B7" s="13"/>
      <c r="C7" s="13"/>
      <c r="D7" s="13"/>
      <c r="E7" s="13"/>
      <c r="F7" s="13"/>
      <c r="G7" s="13"/>
      <c r="H7" s="13"/>
      <c r="I7" s="13"/>
      <c r="J7" s="13"/>
      <c r="K7" s="13"/>
      <c r="L7" s="13"/>
    </row>
    <row r="8" spans="1:12" ht="15.75" customHeight="1">
      <c r="A8" s="16" t="s">
        <v>343</v>
      </c>
      <c r="B8" s="17">
        <v>2.37</v>
      </c>
      <c r="C8" s="17">
        <v>2.69</v>
      </c>
      <c r="D8" s="17">
        <v>2.81</v>
      </c>
      <c r="E8" s="17">
        <v>5.43</v>
      </c>
      <c r="F8" s="17">
        <v>5.99</v>
      </c>
      <c r="G8" s="17">
        <v>5.69</v>
      </c>
      <c r="H8" s="17">
        <v>6.31</v>
      </c>
      <c r="I8" s="17">
        <v>10.47</v>
      </c>
      <c r="J8" s="17">
        <v>10.37</v>
      </c>
      <c r="K8" s="17">
        <v>11.12</v>
      </c>
      <c r="L8" s="17" t="s">
        <v>70</v>
      </c>
    </row>
    <row r="9" spans="1:12" ht="15.75" customHeight="1">
      <c r="A9" s="18"/>
      <c r="B9" s="19"/>
      <c r="C9" s="19"/>
      <c r="D9" s="19"/>
      <c r="E9" s="19"/>
      <c r="F9" s="19"/>
      <c r="G9" s="19"/>
      <c r="H9" s="19"/>
      <c r="I9" s="19"/>
      <c r="J9" s="19"/>
      <c r="K9" s="19"/>
      <c r="L9" s="19"/>
    </row>
    <row r="10" spans="1:12" ht="15.75" customHeight="1">
      <c r="A10" s="14" t="s">
        <v>342</v>
      </c>
      <c r="B10" s="20">
        <v>6.15</v>
      </c>
      <c r="C10" s="13">
        <v>6.31</v>
      </c>
      <c r="D10" s="13">
        <v>6.82</v>
      </c>
      <c r="E10" s="20" t="s">
        <v>3</v>
      </c>
      <c r="F10" s="13">
        <v>9.74</v>
      </c>
      <c r="G10" s="13">
        <v>9.98</v>
      </c>
      <c r="H10" s="13">
        <v>10.14</v>
      </c>
      <c r="I10" s="13">
        <v>12.73</v>
      </c>
      <c r="J10" s="20" t="s">
        <v>22</v>
      </c>
      <c r="K10" s="13">
        <v>15.28</v>
      </c>
      <c r="L10" s="13" t="s">
        <v>71</v>
      </c>
    </row>
    <row r="11" spans="1:12" ht="15.75" customHeight="1">
      <c r="A11" s="15"/>
      <c r="B11" s="20"/>
      <c r="C11" s="13"/>
      <c r="D11" s="13"/>
      <c r="E11" s="20"/>
      <c r="F11" s="13"/>
      <c r="G11" s="13"/>
      <c r="H11" s="13"/>
      <c r="I11" s="13"/>
      <c r="J11" s="20"/>
      <c r="K11" s="13"/>
      <c r="L11" s="13"/>
    </row>
    <row r="12" spans="1:12" ht="15.75" customHeight="1">
      <c r="A12" s="14" t="s">
        <v>344</v>
      </c>
      <c r="B12" s="20">
        <v>6.63</v>
      </c>
      <c r="C12" s="20" t="s">
        <v>23</v>
      </c>
      <c r="D12" s="13">
        <v>7.79</v>
      </c>
      <c r="E12" s="13">
        <v>8.82</v>
      </c>
      <c r="F12" s="20" t="s">
        <v>4</v>
      </c>
      <c r="G12" s="20" t="s">
        <v>5</v>
      </c>
      <c r="H12" s="13">
        <v>16.51</v>
      </c>
      <c r="I12" s="13">
        <v>17.95</v>
      </c>
      <c r="J12" s="13">
        <v>18.46</v>
      </c>
      <c r="K12" s="20" t="s">
        <v>32</v>
      </c>
      <c r="L12" s="13" t="s">
        <v>72</v>
      </c>
    </row>
    <row r="13" spans="1:12" ht="15.75" customHeight="1">
      <c r="A13" s="15"/>
      <c r="B13" s="20"/>
      <c r="C13" s="20"/>
      <c r="D13" s="13"/>
      <c r="E13" s="13"/>
      <c r="F13" s="20"/>
      <c r="G13" s="20"/>
      <c r="H13" s="13"/>
      <c r="I13" s="13"/>
      <c r="J13" s="13"/>
      <c r="K13" s="20"/>
      <c r="L13" s="20"/>
    </row>
    <row r="14" spans="1:12" ht="15.75" customHeight="1">
      <c r="A14" s="14" t="s">
        <v>339</v>
      </c>
      <c r="B14" s="20">
        <v>4.27</v>
      </c>
      <c r="C14" s="13">
        <v>5.57</v>
      </c>
      <c r="D14" s="13">
        <v>6.17</v>
      </c>
      <c r="E14" s="13">
        <v>7.73</v>
      </c>
      <c r="F14" s="13">
        <v>8.24</v>
      </c>
      <c r="G14" s="20" t="s">
        <v>6</v>
      </c>
      <c r="H14" s="20" t="s">
        <v>7</v>
      </c>
      <c r="I14" s="13">
        <v>9.79</v>
      </c>
      <c r="J14" s="13">
        <v>10.72</v>
      </c>
      <c r="K14" s="20" t="s">
        <v>20</v>
      </c>
      <c r="L14" s="13" t="s">
        <v>73</v>
      </c>
    </row>
    <row r="15" spans="1:12" ht="15.75" customHeight="1">
      <c r="A15" s="15"/>
      <c r="B15" s="20"/>
      <c r="C15" s="13"/>
      <c r="D15" s="13"/>
      <c r="E15" s="13"/>
      <c r="F15" s="13"/>
      <c r="G15" s="20"/>
      <c r="H15" s="20"/>
      <c r="I15" s="13"/>
      <c r="J15" s="13"/>
      <c r="K15" s="20"/>
      <c r="L15" s="20"/>
    </row>
    <row r="16" spans="1:12" ht="15.75" customHeight="1">
      <c r="A16" s="19" t="s">
        <v>340</v>
      </c>
      <c r="B16" s="17">
        <v>4.34</v>
      </c>
      <c r="C16" s="17">
        <v>5.15</v>
      </c>
      <c r="D16" s="17">
        <v>6.66</v>
      </c>
      <c r="E16" s="17">
        <v>8.37</v>
      </c>
      <c r="F16" s="17">
        <v>8.19</v>
      </c>
      <c r="G16" s="17">
        <v>9.23</v>
      </c>
      <c r="H16" s="17">
        <v>9.28</v>
      </c>
      <c r="I16" s="17">
        <v>9.82</v>
      </c>
      <c r="J16" s="17">
        <v>10.46</v>
      </c>
      <c r="K16" s="17">
        <v>12.44</v>
      </c>
      <c r="L16" s="17" t="s">
        <v>74</v>
      </c>
    </row>
    <row r="17" spans="1:12" ht="15.75" customHeight="1">
      <c r="A17" s="21"/>
      <c r="B17" s="19"/>
      <c r="C17" s="19"/>
      <c r="D17" s="19"/>
      <c r="E17" s="19"/>
      <c r="F17" s="19"/>
      <c r="G17" s="19"/>
      <c r="H17" s="19"/>
      <c r="I17" s="19"/>
      <c r="J17" s="19"/>
      <c r="K17" s="19"/>
      <c r="L17" s="19"/>
    </row>
    <row r="18" spans="1:12" ht="15.75" customHeight="1">
      <c r="A18" s="14" t="s">
        <v>211</v>
      </c>
      <c r="B18" s="20">
        <v>4.45</v>
      </c>
      <c r="C18" s="13">
        <v>6.29</v>
      </c>
      <c r="D18" s="13">
        <v>6.96</v>
      </c>
      <c r="E18" s="13">
        <v>8.91</v>
      </c>
      <c r="F18" s="13">
        <v>9.55</v>
      </c>
      <c r="G18" s="13">
        <v>10.77</v>
      </c>
      <c r="H18" s="13">
        <v>13.57</v>
      </c>
      <c r="I18" s="13">
        <v>22.52</v>
      </c>
      <c r="J18" s="13">
        <v>23.12</v>
      </c>
      <c r="K18" s="13">
        <v>25.72</v>
      </c>
      <c r="L18" s="13" t="s">
        <v>75</v>
      </c>
    </row>
    <row r="19" spans="1:12" ht="15.75" customHeight="1">
      <c r="A19" s="15"/>
      <c r="B19" s="20"/>
      <c r="C19" s="13"/>
      <c r="D19" s="13"/>
      <c r="E19" s="13"/>
      <c r="F19" s="13"/>
      <c r="G19" s="13"/>
      <c r="H19" s="13"/>
      <c r="I19" s="13"/>
      <c r="J19" s="13"/>
      <c r="K19" s="13"/>
      <c r="L19" s="13"/>
    </row>
    <row r="20" spans="1:12" ht="15.75" customHeight="1">
      <c r="A20" s="14" t="s">
        <v>212</v>
      </c>
      <c r="B20" s="13" t="s">
        <v>1</v>
      </c>
      <c r="C20" s="13" t="s">
        <v>1</v>
      </c>
      <c r="D20" s="13" t="s">
        <v>1</v>
      </c>
      <c r="E20" s="13" t="s">
        <v>1</v>
      </c>
      <c r="F20" s="13" t="s">
        <v>1</v>
      </c>
      <c r="G20" s="13" t="s">
        <v>1</v>
      </c>
      <c r="H20" s="13">
        <v>13.57</v>
      </c>
      <c r="I20" s="13">
        <v>22.35</v>
      </c>
      <c r="J20" s="13">
        <v>23.41</v>
      </c>
      <c r="K20" s="13">
        <v>25.01</v>
      </c>
      <c r="L20" s="13" t="s">
        <v>76</v>
      </c>
    </row>
    <row r="21" spans="1:12" ht="15.75" customHeight="1">
      <c r="A21" s="15"/>
      <c r="B21" s="13"/>
      <c r="C21" s="13"/>
      <c r="D21" s="13"/>
      <c r="E21" s="13"/>
      <c r="F21" s="13"/>
      <c r="G21" s="13"/>
      <c r="H21" s="13"/>
      <c r="I21" s="13"/>
      <c r="J21" s="13"/>
      <c r="K21" s="13"/>
      <c r="L21" s="13"/>
    </row>
    <row r="22" spans="1:12" ht="15.75" customHeight="1">
      <c r="A22" s="14" t="s">
        <v>257</v>
      </c>
      <c r="B22" s="13" t="s">
        <v>1</v>
      </c>
      <c r="C22" s="13" t="s">
        <v>1</v>
      </c>
      <c r="D22" s="13" t="s">
        <v>1</v>
      </c>
      <c r="E22" s="13" t="s">
        <v>1</v>
      </c>
      <c r="F22" s="13" t="s">
        <v>1</v>
      </c>
      <c r="G22" s="13" t="s">
        <v>1</v>
      </c>
      <c r="H22" s="20" t="s">
        <v>8</v>
      </c>
      <c r="I22" s="13">
        <v>0.82</v>
      </c>
      <c r="J22" s="20" t="s">
        <v>8</v>
      </c>
      <c r="K22" s="13">
        <v>0.79</v>
      </c>
      <c r="L22" s="13" t="s">
        <v>77</v>
      </c>
    </row>
    <row r="23" spans="1:12" ht="15.75" customHeight="1">
      <c r="A23" s="15"/>
      <c r="B23" s="13"/>
      <c r="C23" s="13"/>
      <c r="D23" s="13"/>
      <c r="E23" s="13"/>
      <c r="F23" s="13"/>
      <c r="G23" s="13"/>
      <c r="H23" s="20"/>
      <c r="I23" s="13"/>
      <c r="J23" s="20"/>
      <c r="K23" s="13"/>
      <c r="L23" s="13"/>
    </row>
    <row r="24" spans="1:12" s="1" customFormat="1" ht="15.75" customHeight="1">
      <c r="A24" s="22" t="s">
        <v>213</v>
      </c>
      <c r="B24" s="13" t="s">
        <v>1</v>
      </c>
      <c r="C24" s="13" t="s">
        <v>1</v>
      </c>
      <c r="D24" s="13" t="s">
        <v>1</v>
      </c>
      <c r="E24" s="13" t="s">
        <v>1</v>
      </c>
      <c r="F24" s="13" t="s">
        <v>1</v>
      </c>
      <c r="G24" s="13" t="s">
        <v>1</v>
      </c>
      <c r="H24" s="13">
        <v>2.15</v>
      </c>
      <c r="I24" s="13">
        <v>2.38</v>
      </c>
      <c r="J24" s="20" t="s">
        <v>9</v>
      </c>
      <c r="K24" s="13">
        <v>2.12</v>
      </c>
      <c r="L24" s="13" t="s">
        <v>78</v>
      </c>
    </row>
    <row r="25" spans="1:12" s="1" customFormat="1" ht="15.75" customHeight="1">
      <c r="A25" s="15"/>
      <c r="B25" s="13"/>
      <c r="C25" s="13"/>
      <c r="D25" s="13"/>
      <c r="E25" s="13"/>
      <c r="F25" s="13"/>
      <c r="G25" s="13"/>
      <c r="H25" s="13"/>
      <c r="I25" s="13"/>
      <c r="J25" s="20"/>
      <c r="K25" s="13"/>
      <c r="L25" s="13"/>
    </row>
    <row r="26" spans="1:12" s="1" customFormat="1" ht="15.75" customHeight="1">
      <c r="A26" s="15"/>
      <c r="B26" s="13"/>
      <c r="C26" s="13"/>
      <c r="D26" s="13"/>
      <c r="E26" s="13"/>
      <c r="F26" s="13"/>
      <c r="G26" s="13"/>
      <c r="H26" s="13"/>
      <c r="I26" s="13"/>
      <c r="J26" s="20"/>
      <c r="K26" s="13"/>
      <c r="L26" s="13"/>
    </row>
    <row r="27" spans="1:12" ht="15.75" customHeight="1">
      <c r="A27" s="23" t="s">
        <v>214</v>
      </c>
      <c r="B27" s="13"/>
      <c r="C27" s="13"/>
      <c r="D27" s="13"/>
      <c r="E27" s="13"/>
      <c r="F27" s="13"/>
      <c r="G27" s="13"/>
      <c r="H27" s="13"/>
      <c r="I27" s="13"/>
      <c r="J27" s="20"/>
      <c r="K27" s="13"/>
      <c r="L27" s="13"/>
    </row>
    <row r="28" spans="1:12" ht="15.75" customHeight="1">
      <c r="A28" s="14" t="s">
        <v>2</v>
      </c>
      <c r="B28" s="13" t="s">
        <v>1</v>
      </c>
      <c r="C28" s="13" t="s">
        <v>1</v>
      </c>
      <c r="D28" s="13" t="s">
        <v>1</v>
      </c>
      <c r="E28" s="13" t="s">
        <v>1</v>
      </c>
      <c r="F28" s="13" t="s">
        <v>1</v>
      </c>
      <c r="G28" s="13" t="s">
        <v>1</v>
      </c>
      <c r="H28" s="13">
        <v>2.02</v>
      </c>
      <c r="I28" s="13">
        <v>2.45</v>
      </c>
      <c r="J28" s="20">
        <v>2.33</v>
      </c>
      <c r="K28" s="13">
        <v>2.31</v>
      </c>
      <c r="L28" s="13">
        <v>2.38</v>
      </c>
    </row>
    <row r="29" spans="1:12" ht="15.75" customHeight="1">
      <c r="A29" s="15"/>
      <c r="B29" s="13"/>
      <c r="C29" s="13"/>
      <c r="D29" s="13"/>
      <c r="E29" s="13"/>
      <c r="F29" s="13"/>
      <c r="G29" s="13"/>
      <c r="H29" s="13"/>
      <c r="I29" s="13"/>
      <c r="J29" s="13"/>
      <c r="K29" s="13"/>
      <c r="L29" s="13"/>
    </row>
    <row r="30" spans="1:12" ht="15.75" customHeight="1">
      <c r="A30" s="14" t="s">
        <v>215</v>
      </c>
      <c r="B30" s="13" t="s">
        <v>1</v>
      </c>
      <c r="C30" s="13" t="s">
        <v>1</v>
      </c>
      <c r="D30" s="13" t="s">
        <v>1</v>
      </c>
      <c r="E30" s="13" t="s">
        <v>1</v>
      </c>
      <c r="F30" s="13" t="s">
        <v>1</v>
      </c>
      <c r="G30" s="13" t="s">
        <v>1</v>
      </c>
      <c r="H30" s="13" t="s">
        <v>1</v>
      </c>
      <c r="I30" s="13" t="s">
        <v>1</v>
      </c>
      <c r="J30" s="13">
        <v>1.98</v>
      </c>
      <c r="K30" s="13">
        <v>2.03</v>
      </c>
      <c r="L30" s="13">
        <v>2.31</v>
      </c>
    </row>
    <row r="31" spans="1:12" ht="15.75" customHeight="1">
      <c r="A31" s="15"/>
      <c r="B31" s="13"/>
      <c r="C31" s="13"/>
      <c r="D31" s="13"/>
      <c r="E31" s="13"/>
      <c r="F31" s="13"/>
      <c r="G31" s="13"/>
      <c r="H31" s="13"/>
      <c r="I31" s="13"/>
      <c r="J31" s="13"/>
      <c r="K31" s="13"/>
      <c r="L31" s="13"/>
    </row>
    <row r="32" spans="1:12" ht="15.75" customHeight="1">
      <c r="A32" s="19" t="s">
        <v>233</v>
      </c>
      <c r="B32" s="17">
        <v>0.61</v>
      </c>
      <c r="C32" s="17">
        <v>0.4</v>
      </c>
      <c r="D32" s="17">
        <v>0.77</v>
      </c>
      <c r="E32" s="17">
        <v>0.89</v>
      </c>
      <c r="F32" s="17">
        <v>0.92</v>
      </c>
      <c r="G32" s="17">
        <v>0.93</v>
      </c>
      <c r="H32" s="17">
        <v>1.34</v>
      </c>
      <c r="I32" s="17">
        <v>1.62</v>
      </c>
      <c r="J32" s="17">
        <v>1.64</v>
      </c>
      <c r="K32" s="17">
        <v>1.59</v>
      </c>
      <c r="L32" s="13">
        <v>2.15</v>
      </c>
    </row>
    <row r="33" spans="1:12" ht="15.75" customHeight="1">
      <c r="A33" s="21"/>
      <c r="B33" s="17"/>
      <c r="C33" s="17"/>
      <c r="D33" s="17"/>
      <c r="E33" s="17"/>
      <c r="F33" s="17"/>
      <c r="G33" s="17"/>
      <c r="H33" s="17"/>
      <c r="I33" s="17"/>
      <c r="J33" s="17"/>
      <c r="K33" s="17"/>
      <c r="L33" s="13"/>
    </row>
    <row r="34" spans="1:12" ht="15.75" customHeight="1">
      <c r="A34" s="14" t="s">
        <v>234</v>
      </c>
      <c r="B34" s="20">
        <v>1.03</v>
      </c>
      <c r="C34" s="13">
        <v>1.19</v>
      </c>
      <c r="D34" s="13">
        <v>1.77</v>
      </c>
      <c r="E34" s="13">
        <v>2.08</v>
      </c>
      <c r="F34" s="13">
        <v>2.12</v>
      </c>
      <c r="G34" s="13">
        <v>2.18</v>
      </c>
      <c r="H34" s="20" t="s">
        <v>21</v>
      </c>
      <c r="I34" s="13">
        <v>3.12</v>
      </c>
      <c r="J34" s="13">
        <v>3.53</v>
      </c>
      <c r="K34" s="13">
        <v>3.44</v>
      </c>
      <c r="L34" s="13">
        <v>4.04</v>
      </c>
    </row>
    <row r="35" spans="1:12" ht="15.75" customHeight="1">
      <c r="A35" s="15"/>
      <c r="B35" s="13"/>
      <c r="C35" s="13"/>
      <c r="D35" s="13"/>
      <c r="E35" s="13"/>
      <c r="F35" s="13"/>
      <c r="G35" s="13"/>
      <c r="H35" s="13"/>
      <c r="I35" s="13"/>
      <c r="J35" s="13"/>
      <c r="K35" s="13"/>
      <c r="L35" s="13"/>
    </row>
    <row r="36" spans="1:12" ht="15.75" customHeight="1">
      <c r="A36" s="14" t="s">
        <v>216</v>
      </c>
      <c r="B36" s="13" t="s">
        <v>1</v>
      </c>
      <c r="C36" s="13" t="s">
        <v>1</v>
      </c>
      <c r="D36" s="13" t="s">
        <v>1</v>
      </c>
      <c r="E36" s="13" t="s">
        <v>1</v>
      </c>
      <c r="F36" s="13" t="s">
        <v>1</v>
      </c>
      <c r="G36" s="13" t="s">
        <v>1</v>
      </c>
      <c r="H36" s="13" t="s">
        <v>1</v>
      </c>
      <c r="I36" s="13">
        <v>1.09</v>
      </c>
      <c r="J36" s="13">
        <v>1.02</v>
      </c>
      <c r="K36" s="13">
        <v>0.99</v>
      </c>
      <c r="L36" s="13">
        <v>1.03</v>
      </c>
    </row>
    <row r="37" spans="1:12" ht="15.75" customHeight="1">
      <c r="A37" s="15"/>
      <c r="B37" s="13"/>
      <c r="C37" s="13"/>
      <c r="D37" s="13"/>
      <c r="E37" s="13"/>
      <c r="F37" s="13"/>
      <c r="G37" s="13"/>
      <c r="H37" s="13"/>
      <c r="I37" s="13"/>
      <c r="J37" s="13"/>
      <c r="K37" s="13"/>
      <c r="L37" s="13"/>
    </row>
    <row r="38" spans="1:12" ht="15.75" customHeight="1">
      <c r="A38" s="19" t="s">
        <v>217</v>
      </c>
      <c r="B38" s="17"/>
      <c r="C38" s="17"/>
      <c r="D38" s="17"/>
      <c r="E38" s="17"/>
      <c r="F38" s="17"/>
      <c r="G38" s="17"/>
      <c r="H38" s="17">
        <v>1.33</v>
      </c>
      <c r="I38" s="17">
        <v>1.2</v>
      </c>
      <c r="J38" s="17">
        <v>1.26</v>
      </c>
      <c r="K38" s="17">
        <v>1.2</v>
      </c>
      <c r="L38" s="13">
        <v>1.95</v>
      </c>
    </row>
    <row r="39" spans="1:12" ht="15.75" customHeight="1">
      <c r="A39" s="21"/>
      <c r="B39" s="17"/>
      <c r="C39" s="17"/>
      <c r="D39" s="17"/>
      <c r="E39" s="17"/>
      <c r="F39" s="17"/>
      <c r="G39" s="17"/>
      <c r="H39" s="17"/>
      <c r="I39" s="17"/>
      <c r="J39" s="17"/>
      <c r="K39" s="17"/>
      <c r="L39" s="13"/>
    </row>
    <row r="40" spans="1:12" ht="15.75" customHeight="1">
      <c r="A40" s="14" t="s">
        <v>218</v>
      </c>
      <c r="B40" s="13" t="s">
        <v>1</v>
      </c>
      <c r="C40" s="13" t="s">
        <v>1</v>
      </c>
      <c r="D40" s="13" t="s">
        <v>1</v>
      </c>
      <c r="E40" s="13" t="s">
        <v>1</v>
      </c>
      <c r="F40" s="13" t="s">
        <v>1</v>
      </c>
      <c r="G40" s="13" t="s">
        <v>1</v>
      </c>
      <c r="H40" s="13">
        <v>2.83</v>
      </c>
      <c r="I40" s="13">
        <v>2.78</v>
      </c>
      <c r="J40" s="13">
        <v>3.08</v>
      </c>
      <c r="K40" s="13">
        <v>3.03</v>
      </c>
      <c r="L40" s="13">
        <v>3.15</v>
      </c>
    </row>
    <row r="41" spans="1:12" ht="15.75" customHeight="1">
      <c r="A41" s="15"/>
      <c r="B41" s="13"/>
      <c r="C41" s="13"/>
      <c r="D41" s="13"/>
      <c r="E41" s="13"/>
      <c r="F41" s="13"/>
      <c r="G41" s="13"/>
      <c r="H41" s="13"/>
      <c r="I41" s="13"/>
      <c r="J41" s="13"/>
      <c r="K41" s="13"/>
      <c r="L41" s="13"/>
    </row>
    <row r="42" spans="1:12" ht="15.75" customHeight="1">
      <c r="A42" s="14" t="s">
        <v>219</v>
      </c>
      <c r="B42" s="13" t="s">
        <v>1</v>
      </c>
      <c r="C42" s="13" t="s">
        <v>1</v>
      </c>
      <c r="D42" s="13" t="s">
        <v>1</v>
      </c>
      <c r="E42" s="13" t="s">
        <v>1</v>
      </c>
      <c r="F42" s="13" t="s">
        <v>1</v>
      </c>
      <c r="G42" s="13" t="s">
        <v>1</v>
      </c>
      <c r="H42" s="13" t="s">
        <v>1</v>
      </c>
      <c r="I42" s="20">
        <v>0.93</v>
      </c>
      <c r="J42" s="13">
        <v>0.91</v>
      </c>
      <c r="K42" s="20">
        <v>0.92</v>
      </c>
      <c r="L42" s="13">
        <v>0.89</v>
      </c>
    </row>
    <row r="43" spans="1:12" ht="15.75" customHeight="1">
      <c r="A43" s="15"/>
      <c r="B43" s="13"/>
      <c r="C43" s="13"/>
      <c r="D43" s="13"/>
      <c r="E43" s="13"/>
      <c r="F43" s="13"/>
      <c r="G43" s="13"/>
      <c r="H43" s="13"/>
      <c r="I43" s="13"/>
      <c r="J43" s="13"/>
      <c r="K43" s="13"/>
      <c r="L43" s="13"/>
    </row>
    <row r="44" spans="1:12" ht="15.75" customHeight="1">
      <c r="A44" s="14" t="s">
        <v>220</v>
      </c>
      <c r="B44" s="13" t="s">
        <v>1</v>
      </c>
      <c r="C44" s="13" t="s">
        <v>1</v>
      </c>
      <c r="D44" s="13" t="s">
        <v>1</v>
      </c>
      <c r="E44" s="20" t="s">
        <v>10</v>
      </c>
      <c r="F44" s="13">
        <v>2.83</v>
      </c>
      <c r="G44" s="13">
        <v>2.91</v>
      </c>
      <c r="H44" s="13">
        <v>2.93</v>
      </c>
      <c r="I44" s="20" t="s">
        <v>24</v>
      </c>
      <c r="J44" s="13">
        <v>3.49</v>
      </c>
      <c r="K44" s="13">
        <v>3.79</v>
      </c>
      <c r="L44" s="13">
        <v>3.71</v>
      </c>
    </row>
    <row r="45" spans="1:12" ht="15.75" customHeight="1">
      <c r="A45" s="15"/>
      <c r="B45" s="13"/>
      <c r="C45" s="13"/>
      <c r="D45" s="13"/>
      <c r="E45" s="13"/>
      <c r="F45" s="13"/>
      <c r="G45" s="13"/>
      <c r="H45" s="13"/>
      <c r="I45" s="13"/>
      <c r="J45" s="13"/>
      <c r="K45" s="13"/>
      <c r="L45" s="13"/>
    </row>
    <row r="46" spans="1:12" ht="15.75" customHeight="1">
      <c r="A46" s="14" t="s">
        <v>221</v>
      </c>
      <c r="B46" s="20" t="s">
        <v>11</v>
      </c>
      <c r="C46" s="13">
        <v>0.51</v>
      </c>
      <c r="D46" s="20" t="s">
        <v>12</v>
      </c>
      <c r="E46" s="13">
        <v>1.23</v>
      </c>
      <c r="F46" s="13">
        <v>1.63</v>
      </c>
      <c r="G46" s="13">
        <v>1.65</v>
      </c>
      <c r="H46" s="13">
        <v>1.87</v>
      </c>
      <c r="I46" s="13">
        <v>1.95</v>
      </c>
      <c r="J46" s="13">
        <v>2.25</v>
      </c>
      <c r="K46" s="13">
        <v>2.19</v>
      </c>
      <c r="L46" s="13">
        <v>2.71</v>
      </c>
    </row>
    <row r="47" spans="1:12" ht="15.75" customHeight="1">
      <c r="A47" s="15"/>
      <c r="B47" s="13"/>
      <c r="C47" s="13"/>
      <c r="D47" s="13"/>
      <c r="E47" s="13"/>
      <c r="F47" s="13"/>
      <c r="G47" s="13"/>
      <c r="H47" s="13"/>
      <c r="I47" s="13"/>
      <c r="J47" s="13"/>
      <c r="K47" s="13"/>
      <c r="L47" s="13"/>
    </row>
    <row r="48" spans="1:12" ht="15.75" customHeight="1">
      <c r="A48" s="14" t="s">
        <v>222</v>
      </c>
      <c r="B48" s="13">
        <v>1.44</v>
      </c>
      <c r="C48" s="13">
        <v>1.52</v>
      </c>
      <c r="D48" s="13">
        <v>2.02</v>
      </c>
      <c r="E48" s="20">
        <v>3.25</v>
      </c>
      <c r="F48" s="13">
        <v>3.66</v>
      </c>
      <c r="G48" s="13">
        <v>3.91</v>
      </c>
      <c r="H48" s="13">
        <v>4.08</v>
      </c>
      <c r="I48" s="20" t="s">
        <v>13</v>
      </c>
      <c r="J48" s="13">
        <v>4.44</v>
      </c>
      <c r="K48" s="20" t="s">
        <v>14</v>
      </c>
      <c r="L48" s="13">
        <v>4.32</v>
      </c>
    </row>
    <row r="49" spans="1:12" ht="15.75" customHeight="1">
      <c r="A49" s="15"/>
      <c r="B49" s="13"/>
      <c r="C49" s="13"/>
      <c r="D49" s="13"/>
      <c r="E49" s="13"/>
      <c r="F49" s="13"/>
      <c r="G49" s="13"/>
      <c r="H49" s="13"/>
      <c r="I49" s="13"/>
      <c r="J49" s="13"/>
      <c r="K49" s="13"/>
      <c r="L49" s="13"/>
    </row>
    <row r="50" spans="1:12" ht="15.75" customHeight="1">
      <c r="A50" s="14" t="s">
        <v>223</v>
      </c>
      <c r="B50" s="20">
        <v>1.44</v>
      </c>
      <c r="C50" s="13">
        <v>1.11</v>
      </c>
      <c r="D50" s="13">
        <v>1.16</v>
      </c>
      <c r="E50" s="13">
        <v>1.87</v>
      </c>
      <c r="F50" s="13">
        <v>1.88</v>
      </c>
      <c r="G50" s="13">
        <v>2.02</v>
      </c>
      <c r="H50" s="13">
        <v>2.05</v>
      </c>
      <c r="I50" s="20" t="s">
        <v>10</v>
      </c>
      <c r="J50" s="13">
        <v>2.13</v>
      </c>
      <c r="K50" s="13">
        <v>2.07</v>
      </c>
      <c r="L50" s="13">
        <v>2.19</v>
      </c>
    </row>
    <row r="51" spans="1:12" ht="15.75" customHeight="1">
      <c r="A51" s="15"/>
      <c r="B51" s="13"/>
      <c r="C51" s="13"/>
      <c r="D51" s="13"/>
      <c r="E51" s="13"/>
      <c r="F51" s="13"/>
      <c r="G51" s="13"/>
      <c r="H51" s="13"/>
      <c r="I51" s="13"/>
      <c r="J51" s="13"/>
      <c r="K51" s="13"/>
      <c r="L51" s="13"/>
    </row>
    <row r="52" spans="1:12" ht="15.75" customHeight="1">
      <c r="A52" s="14" t="s">
        <v>224</v>
      </c>
      <c r="B52" s="20" t="s">
        <v>17</v>
      </c>
      <c r="C52" s="13">
        <v>0.46</v>
      </c>
      <c r="D52" s="13">
        <v>0.79</v>
      </c>
      <c r="E52" s="13">
        <v>0.85</v>
      </c>
      <c r="F52" s="13">
        <v>0.89</v>
      </c>
      <c r="G52" s="20" t="s">
        <v>15</v>
      </c>
      <c r="H52" s="13">
        <v>0.79</v>
      </c>
      <c r="I52" s="13">
        <v>1.06</v>
      </c>
      <c r="J52" s="20" t="s">
        <v>19</v>
      </c>
      <c r="K52" s="20" t="s">
        <v>16</v>
      </c>
      <c r="L52" s="13">
        <v>1.92</v>
      </c>
    </row>
    <row r="53" spans="1:12" ht="15.75" customHeight="1">
      <c r="A53" s="15"/>
      <c r="B53" s="13"/>
      <c r="C53" s="13"/>
      <c r="D53" s="13"/>
      <c r="E53" s="13"/>
      <c r="F53" s="13"/>
      <c r="G53" s="13"/>
      <c r="H53" s="13"/>
      <c r="I53" s="13"/>
      <c r="J53" s="13"/>
      <c r="K53" s="13"/>
      <c r="L53" s="13"/>
    </row>
    <row r="54" spans="1:12" ht="15.75" customHeight="1">
      <c r="A54" s="19" t="s">
        <v>225</v>
      </c>
      <c r="B54" s="17">
        <v>2.47</v>
      </c>
      <c r="C54" s="17">
        <v>2.27</v>
      </c>
      <c r="D54" s="17">
        <v>2.52</v>
      </c>
      <c r="E54" s="17">
        <v>2.64</v>
      </c>
      <c r="F54" s="17">
        <v>2.59</v>
      </c>
      <c r="G54" s="17">
        <v>2.64</v>
      </c>
      <c r="H54" s="17">
        <v>2.67</v>
      </c>
      <c r="I54" s="17">
        <v>2.65</v>
      </c>
      <c r="J54" s="17">
        <v>3.17</v>
      </c>
      <c r="K54" s="17">
        <v>3.25</v>
      </c>
      <c r="L54" s="13">
        <v>3.15</v>
      </c>
    </row>
    <row r="55" spans="1:12" ht="15.75" customHeight="1">
      <c r="A55" s="18"/>
      <c r="B55" s="17"/>
      <c r="C55" s="17"/>
      <c r="D55" s="17"/>
      <c r="E55" s="17"/>
      <c r="F55" s="17"/>
      <c r="G55" s="17"/>
      <c r="H55" s="17"/>
      <c r="I55" s="17"/>
      <c r="J55" s="17"/>
      <c r="K55" s="17"/>
      <c r="L55" s="13"/>
    </row>
    <row r="56" spans="1:12" ht="15.75" customHeight="1">
      <c r="A56" s="14" t="s">
        <v>226</v>
      </c>
      <c r="B56" s="13" t="s">
        <v>1</v>
      </c>
      <c r="C56" s="13" t="s">
        <v>1</v>
      </c>
      <c r="D56" s="13" t="s">
        <v>1</v>
      </c>
      <c r="E56" s="13" t="s">
        <v>1</v>
      </c>
      <c r="F56" s="13" t="s">
        <v>1</v>
      </c>
      <c r="G56" s="13" t="s">
        <v>1</v>
      </c>
      <c r="H56" s="13" t="s">
        <v>1</v>
      </c>
      <c r="I56" s="13">
        <v>1.52</v>
      </c>
      <c r="J56" s="20" t="s">
        <v>18</v>
      </c>
      <c r="K56" s="13">
        <v>1.51</v>
      </c>
      <c r="L56" s="265">
        <v>1.6</v>
      </c>
    </row>
    <row r="57" spans="1:12" ht="15.75" customHeight="1">
      <c r="A57" s="24"/>
      <c r="B57" s="25"/>
      <c r="C57" s="25"/>
      <c r="D57" s="25"/>
      <c r="E57" s="25"/>
      <c r="F57" s="25"/>
      <c r="G57" s="25"/>
      <c r="H57" s="25"/>
      <c r="I57" s="25"/>
      <c r="J57" s="26"/>
      <c r="K57" s="25"/>
      <c r="L57" s="295"/>
    </row>
    <row r="58" spans="1:11" ht="15">
      <c r="A58" s="14" t="s">
        <v>194</v>
      </c>
      <c r="B58" s="3"/>
      <c r="C58" s="2"/>
      <c r="D58" s="2"/>
      <c r="E58" s="2"/>
      <c r="F58" s="2"/>
      <c r="G58" s="2"/>
      <c r="H58" s="2"/>
      <c r="I58" s="2"/>
      <c r="J58" s="2"/>
      <c r="K58" s="3"/>
    </row>
    <row r="59" spans="1:11" ht="15">
      <c r="A59" s="14"/>
      <c r="B59" s="3"/>
      <c r="H59" s="6"/>
      <c r="I59" s="6"/>
      <c r="J59" s="6"/>
      <c r="K59" s="3"/>
    </row>
    <row r="60" spans="1:11" ht="15">
      <c r="A60" s="14" t="s">
        <v>345</v>
      </c>
      <c r="B60" s="3"/>
      <c r="H60" s="6"/>
      <c r="I60" s="6"/>
      <c r="J60" s="6"/>
      <c r="K60" s="3"/>
    </row>
    <row r="61" spans="1:11" ht="15">
      <c r="A61" s="14"/>
      <c r="B61" s="3"/>
      <c r="H61" s="6"/>
      <c r="I61" s="6"/>
      <c r="J61" s="6"/>
      <c r="K61" s="3"/>
    </row>
    <row r="62" spans="1:11" ht="15">
      <c r="A62" s="14"/>
      <c r="B62" s="3"/>
      <c r="H62" s="6"/>
      <c r="I62" s="6"/>
      <c r="J62" s="6"/>
      <c r="K62" s="3"/>
    </row>
    <row r="63" spans="8:11" ht="12.75">
      <c r="H63" s="6"/>
      <c r="I63" s="6"/>
      <c r="J63" s="6"/>
      <c r="K63" s="3"/>
    </row>
    <row r="64" spans="8:11" ht="12.75">
      <c r="H64" s="6"/>
      <c r="I64" s="6"/>
      <c r="J64" s="6"/>
      <c r="K64" s="3"/>
    </row>
    <row r="65" spans="8:11" ht="12.75">
      <c r="H65" s="6"/>
      <c r="I65" s="6"/>
      <c r="J65" s="6"/>
      <c r="K65" s="3"/>
    </row>
    <row r="66" spans="8:11" ht="12.75">
      <c r="H66" s="6"/>
      <c r="I66" s="6"/>
      <c r="J66" s="6"/>
      <c r="K66" s="3"/>
    </row>
    <row r="67" spans="8:11" ht="12.75">
      <c r="H67" s="6"/>
      <c r="I67" s="6"/>
      <c r="J67" s="6"/>
      <c r="K67" s="3"/>
    </row>
    <row r="68" spans="8:11" ht="12.75">
      <c r="H68" s="6"/>
      <c r="I68" s="6"/>
      <c r="J68" s="6"/>
      <c r="K68" s="3"/>
    </row>
    <row r="69" spans="8:11" ht="12.75">
      <c r="H69" s="6"/>
      <c r="I69" s="6"/>
      <c r="J69" s="6"/>
      <c r="K69" s="3"/>
    </row>
    <row r="70" spans="8:11" ht="12.75">
      <c r="H70" s="6"/>
      <c r="I70" s="6"/>
      <c r="J70" s="6"/>
      <c r="K70" s="3"/>
    </row>
  </sheetData>
  <printOptions/>
  <pageMargins left="0.7874015748031497" right="0.7874015748031497" top="0.984251968503937" bottom="0.984251968503937" header="0.5118110236220472" footer="0.5118110236220472"/>
  <pageSetup fitToHeight="1" fitToWidth="1" horizontalDpi="600" verticalDpi="600" orientation="portrait" paperSize="9" scale="74" r:id="rId1"/>
  <headerFooter alignWithMargins="0">
    <oddFooter xml:space="preserve">&amp;R&amp;"Arial Narrow,Normal"&amp;11REPORT ON PAYMENT SYSTEMS 1999&amp;"Arial,Normal"&amp;10 &amp;12 &amp;"Times New Roman,Normal"&amp;16 59&amp;"Arial,Normal"&amp;10 </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L70"/>
  <sheetViews>
    <sheetView workbookViewId="0" topLeftCell="A42">
      <selection activeCell="B36" sqref="B36"/>
    </sheetView>
  </sheetViews>
  <sheetFormatPr defaultColWidth="11.421875" defaultRowHeight="12.75"/>
  <cols>
    <col min="1" max="1" width="46.7109375" style="1" customWidth="1"/>
    <col min="2" max="2" width="6.7109375" style="2" customWidth="1"/>
    <col min="3" max="10" width="6.7109375" style="0" customWidth="1"/>
    <col min="11" max="11" width="6.7109375" style="6" customWidth="1"/>
    <col min="12" max="12" width="6.7109375" style="0" customWidth="1"/>
  </cols>
  <sheetData>
    <row r="1" spans="1:11" ht="15.75" customHeight="1">
      <c r="A1" s="9" t="s">
        <v>328</v>
      </c>
      <c r="B1" s="5"/>
      <c r="C1" s="1"/>
      <c r="D1" s="1"/>
      <c r="E1" s="1"/>
      <c r="F1" s="1"/>
      <c r="G1" s="1"/>
      <c r="H1" s="1"/>
      <c r="I1" s="1"/>
      <c r="J1" s="1"/>
      <c r="K1" s="4"/>
    </row>
    <row r="2" spans="1:11" s="1" customFormat="1" ht="15.75" customHeight="1">
      <c r="A2" s="10"/>
      <c r="B2" s="5"/>
      <c r="K2" s="4"/>
    </row>
    <row r="3" spans="1:11" ht="15.75" customHeight="1">
      <c r="A3" s="8"/>
      <c r="B3" s="5"/>
      <c r="C3" s="7"/>
      <c r="D3" s="1"/>
      <c r="E3" s="1"/>
      <c r="F3" s="1"/>
      <c r="G3" s="1"/>
      <c r="H3" s="1"/>
      <c r="I3" s="1"/>
      <c r="J3" s="1"/>
      <c r="K3" s="4"/>
    </row>
    <row r="4" spans="1:12" s="1" customFormat="1" ht="15.75" customHeight="1">
      <c r="A4" s="27"/>
      <c r="B4" s="11">
        <v>1990</v>
      </c>
      <c r="C4" s="11">
        <v>1991</v>
      </c>
      <c r="D4" s="11">
        <v>1992</v>
      </c>
      <c r="E4" s="11">
        <v>1993</v>
      </c>
      <c r="F4" s="11">
        <v>1994</v>
      </c>
      <c r="G4" s="11">
        <v>1995</v>
      </c>
      <c r="H4" s="11">
        <v>1996</v>
      </c>
      <c r="I4" s="11">
        <v>1997</v>
      </c>
      <c r="J4" s="11">
        <v>1998</v>
      </c>
      <c r="K4" s="11">
        <v>1999</v>
      </c>
      <c r="L4" s="11">
        <v>2000</v>
      </c>
    </row>
    <row r="5" spans="1:12" ht="15.75" customHeight="1">
      <c r="A5" s="12" t="s">
        <v>341</v>
      </c>
      <c r="B5" s="13"/>
      <c r="C5" s="13"/>
      <c r="D5" s="13"/>
      <c r="E5" s="13"/>
      <c r="F5" s="13"/>
      <c r="G5" s="13"/>
      <c r="H5" s="13"/>
      <c r="I5" s="13"/>
      <c r="J5" s="13"/>
      <c r="K5" s="13"/>
      <c r="L5" s="13"/>
    </row>
    <row r="6" spans="1:12" ht="15.75" customHeight="1">
      <c r="A6" s="14" t="s">
        <v>210</v>
      </c>
      <c r="B6" s="17" t="s">
        <v>1</v>
      </c>
      <c r="C6" s="17" t="s">
        <v>1</v>
      </c>
      <c r="D6" s="17" t="s">
        <v>1</v>
      </c>
      <c r="E6" s="17">
        <v>2.1</v>
      </c>
      <c r="F6" s="17">
        <v>2.37</v>
      </c>
      <c r="G6" s="17">
        <v>2.7</v>
      </c>
      <c r="H6" s="17">
        <v>3.84</v>
      </c>
      <c r="I6" s="17">
        <v>3.88</v>
      </c>
      <c r="J6" s="17">
        <v>3.88</v>
      </c>
      <c r="K6" s="17">
        <v>4.13</v>
      </c>
      <c r="L6" s="17">
        <v>4.62</v>
      </c>
    </row>
    <row r="7" spans="1:12" ht="15.75" customHeight="1">
      <c r="A7" s="15"/>
      <c r="B7" s="17"/>
      <c r="C7" s="17"/>
      <c r="D7" s="17"/>
      <c r="E7" s="17"/>
      <c r="F7" s="17"/>
      <c r="G7" s="17"/>
      <c r="H7" s="17"/>
      <c r="I7" s="17"/>
      <c r="J7" s="17"/>
      <c r="K7" s="17"/>
      <c r="L7" s="17"/>
    </row>
    <row r="8" spans="1:12" ht="15.75" customHeight="1">
      <c r="A8" s="16" t="s">
        <v>343</v>
      </c>
      <c r="B8" s="17">
        <v>2.4</v>
      </c>
      <c r="C8" s="17">
        <v>2.77</v>
      </c>
      <c r="D8" s="17">
        <v>2.81</v>
      </c>
      <c r="E8" s="17">
        <v>5.57</v>
      </c>
      <c r="F8" s="17">
        <v>6.69</v>
      </c>
      <c r="G8" s="17">
        <v>5.96</v>
      </c>
      <c r="H8" s="17">
        <v>6.87</v>
      </c>
      <c r="I8" s="17">
        <v>12.86</v>
      </c>
      <c r="J8" s="17">
        <v>12.36</v>
      </c>
      <c r="K8" s="17">
        <v>13.06</v>
      </c>
      <c r="L8" s="17">
        <v>10</v>
      </c>
    </row>
    <row r="9" spans="1:12" ht="15.75" customHeight="1">
      <c r="A9" s="18"/>
      <c r="B9" s="17"/>
      <c r="C9" s="17"/>
      <c r="D9" s="17"/>
      <c r="E9" s="17"/>
      <c r="F9" s="17"/>
      <c r="G9" s="17"/>
      <c r="H9" s="17"/>
      <c r="I9" s="17"/>
      <c r="J9" s="17"/>
      <c r="K9" s="17"/>
      <c r="L9" s="17"/>
    </row>
    <row r="10" spans="1:12" ht="15.75" customHeight="1">
      <c r="A10" s="14" t="s">
        <v>342</v>
      </c>
      <c r="B10" s="17">
        <v>6.78</v>
      </c>
      <c r="C10" s="17">
        <v>6.77</v>
      </c>
      <c r="D10" s="17">
        <v>7.29</v>
      </c>
      <c r="E10" s="17">
        <v>9.76</v>
      </c>
      <c r="F10" s="17">
        <v>10.17</v>
      </c>
      <c r="G10" s="17">
        <v>10.22</v>
      </c>
      <c r="H10" s="17">
        <v>10.3</v>
      </c>
      <c r="I10" s="17">
        <v>11.78</v>
      </c>
      <c r="J10" s="17">
        <v>12.07</v>
      </c>
      <c r="K10" s="17">
        <v>16.05</v>
      </c>
      <c r="L10" s="17">
        <v>16.52</v>
      </c>
    </row>
    <row r="11" spans="1:12" ht="15.75" customHeight="1">
      <c r="A11" s="15"/>
      <c r="B11" s="17"/>
      <c r="C11" s="17"/>
      <c r="D11" s="17"/>
      <c r="E11" s="17"/>
      <c r="F11" s="17"/>
      <c r="G11" s="17"/>
      <c r="H11" s="17"/>
      <c r="I11" s="17"/>
      <c r="J11" s="17"/>
      <c r="K11" s="17"/>
      <c r="L11" s="17"/>
    </row>
    <row r="12" spans="1:12" ht="15.75" customHeight="1">
      <c r="A12" s="14" t="s">
        <v>344</v>
      </c>
      <c r="B12" s="30">
        <v>5.9</v>
      </c>
      <c r="C12" s="30">
        <v>7.29</v>
      </c>
      <c r="D12" s="30">
        <v>7.41</v>
      </c>
      <c r="E12" s="30">
        <v>8.22</v>
      </c>
      <c r="F12" s="30">
        <v>8.6</v>
      </c>
      <c r="G12" s="30">
        <v>9.87</v>
      </c>
      <c r="H12" s="30">
        <v>17.11</v>
      </c>
      <c r="I12" s="30">
        <v>18.27</v>
      </c>
      <c r="J12" s="30">
        <v>18.38</v>
      </c>
      <c r="K12" s="30">
        <v>25.52</v>
      </c>
      <c r="L12" s="30">
        <v>27.36</v>
      </c>
    </row>
    <row r="13" spans="1:12" ht="15.75" customHeight="1">
      <c r="A13" s="15"/>
      <c r="B13" s="17"/>
      <c r="C13" s="17"/>
      <c r="D13" s="17"/>
      <c r="E13" s="17"/>
      <c r="F13" s="17"/>
      <c r="G13" s="17"/>
      <c r="H13" s="17"/>
      <c r="I13" s="17"/>
      <c r="J13" s="17"/>
      <c r="K13" s="17"/>
      <c r="L13" s="17"/>
    </row>
    <row r="14" spans="1:12" ht="15.75" customHeight="1">
      <c r="A14" s="14" t="s">
        <v>339</v>
      </c>
      <c r="B14" s="17">
        <v>4.79</v>
      </c>
      <c r="C14" s="17">
        <v>5.41</v>
      </c>
      <c r="D14" s="17">
        <v>5.87</v>
      </c>
      <c r="E14" s="17">
        <v>6.37</v>
      </c>
      <c r="F14" s="17">
        <v>7.38</v>
      </c>
      <c r="G14" s="17">
        <v>7.72</v>
      </c>
      <c r="H14" s="17">
        <v>8.34</v>
      </c>
      <c r="I14" s="17">
        <v>10.31</v>
      </c>
      <c r="J14" s="17">
        <v>11.92</v>
      </c>
      <c r="K14" s="17">
        <v>15.12</v>
      </c>
      <c r="L14" s="17">
        <v>17.89</v>
      </c>
    </row>
    <row r="15" spans="1:12" ht="15.75" customHeight="1">
      <c r="A15" s="15"/>
      <c r="B15" s="17"/>
      <c r="C15" s="17"/>
      <c r="D15" s="17"/>
      <c r="E15" s="17"/>
      <c r="F15" s="17"/>
      <c r="G15" s="17"/>
      <c r="H15" s="17"/>
      <c r="I15" s="17"/>
      <c r="J15" s="17"/>
      <c r="K15" s="17"/>
      <c r="L15" s="17"/>
    </row>
    <row r="16" spans="1:12" ht="15.75" customHeight="1">
      <c r="A16" s="19" t="s">
        <v>340</v>
      </c>
      <c r="B16" s="17">
        <v>4.93</v>
      </c>
      <c r="C16" s="17">
        <v>5.78</v>
      </c>
      <c r="D16" s="17">
        <v>6.96</v>
      </c>
      <c r="E16" s="17">
        <v>7.81</v>
      </c>
      <c r="F16" s="17">
        <v>7.62</v>
      </c>
      <c r="G16" s="17">
        <v>9.72</v>
      </c>
      <c r="H16" s="17">
        <v>9.63</v>
      </c>
      <c r="I16" s="17">
        <v>10.35</v>
      </c>
      <c r="J16" s="17">
        <v>11.25</v>
      </c>
      <c r="K16" s="17">
        <v>15.45</v>
      </c>
      <c r="L16" s="17">
        <v>18.68</v>
      </c>
    </row>
    <row r="17" spans="1:12" ht="15.75" customHeight="1">
      <c r="A17" s="21"/>
      <c r="B17" s="17"/>
      <c r="C17" s="17"/>
      <c r="D17" s="17"/>
      <c r="E17" s="17"/>
      <c r="F17" s="17"/>
      <c r="G17" s="17"/>
      <c r="H17" s="17"/>
      <c r="I17" s="17"/>
      <c r="J17" s="17"/>
      <c r="K17" s="17"/>
      <c r="L17" s="17"/>
    </row>
    <row r="18" spans="1:12" ht="15.75" customHeight="1">
      <c r="A18" s="14" t="s">
        <v>211</v>
      </c>
      <c r="B18" s="17">
        <v>4.06</v>
      </c>
      <c r="C18" s="17">
        <v>5.9</v>
      </c>
      <c r="D18" s="17">
        <v>6.43</v>
      </c>
      <c r="E18" s="17">
        <v>8.66</v>
      </c>
      <c r="F18" s="17">
        <v>9.2</v>
      </c>
      <c r="G18" s="17">
        <v>10.65</v>
      </c>
      <c r="H18" s="17">
        <v>14.22</v>
      </c>
      <c r="I18" s="17">
        <v>23.46</v>
      </c>
      <c r="J18" s="17">
        <v>23.56</v>
      </c>
      <c r="K18" s="17">
        <v>26.32</v>
      </c>
      <c r="L18" s="17">
        <v>28.59</v>
      </c>
    </row>
    <row r="19" spans="1:12" ht="15.75" customHeight="1">
      <c r="A19" s="15"/>
      <c r="B19" s="17"/>
      <c r="C19" s="17"/>
      <c r="D19" s="17"/>
      <c r="E19" s="17"/>
      <c r="F19" s="17"/>
      <c r="G19" s="17"/>
      <c r="H19" s="17"/>
      <c r="I19" s="17"/>
      <c r="J19" s="17"/>
      <c r="K19" s="17"/>
      <c r="L19" s="17"/>
    </row>
    <row r="20" spans="1:12" ht="15.75" customHeight="1">
      <c r="A20" s="14" t="s">
        <v>212</v>
      </c>
      <c r="B20" s="17" t="s">
        <v>1</v>
      </c>
      <c r="C20" s="17" t="s">
        <v>1</v>
      </c>
      <c r="D20" s="17" t="s">
        <v>1</v>
      </c>
      <c r="E20" s="17" t="s">
        <v>1</v>
      </c>
      <c r="F20" s="17" t="s">
        <v>1</v>
      </c>
      <c r="G20" s="17" t="s">
        <v>1</v>
      </c>
      <c r="H20" s="17">
        <v>14.31</v>
      </c>
      <c r="I20" s="17">
        <v>23.24</v>
      </c>
      <c r="J20" s="17">
        <v>23.77</v>
      </c>
      <c r="K20" s="17">
        <v>25.28</v>
      </c>
      <c r="L20" s="17">
        <v>26.18</v>
      </c>
    </row>
    <row r="21" spans="1:12" ht="15.75" customHeight="1">
      <c r="A21" s="15"/>
      <c r="B21" s="17"/>
      <c r="C21" s="17"/>
      <c r="D21" s="17"/>
      <c r="E21" s="17"/>
      <c r="F21" s="17"/>
      <c r="G21" s="17"/>
      <c r="H21" s="17"/>
      <c r="I21" s="17"/>
      <c r="J21" s="17"/>
      <c r="K21" s="17"/>
      <c r="L21" s="17"/>
    </row>
    <row r="22" spans="1:12" ht="15.75" customHeight="1">
      <c r="A22" s="14" t="s">
        <v>258</v>
      </c>
      <c r="B22" s="17" t="s">
        <v>1</v>
      </c>
      <c r="C22" s="17" t="s">
        <v>1</v>
      </c>
      <c r="D22" s="17" t="s">
        <v>1</v>
      </c>
      <c r="E22" s="17" t="s">
        <v>1</v>
      </c>
      <c r="F22" s="17" t="s">
        <v>1</v>
      </c>
      <c r="G22" s="17" t="s">
        <v>1</v>
      </c>
      <c r="H22" s="17">
        <v>0.8</v>
      </c>
      <c r="I22" s="17">
        <v>0.84</v>
      </c>
      <c r="J22" s="17">
        <v>0.85</v>
      </c>
      <c r="K22" s="17">
        <v>0.67</v>
      </c>
      <c r="L22" s="17">
        <v>0.76</v>
      </c>
    </row>
    <row r="23" spans="1:12" ht="15.75" customHeight="1">
      <c r="A23" s="15"/>
      <c r="B23" s="17"/>
      <c r="C23" s="17"/>
      <c r="D23" s="17"/>
      <c r="E23" s="17"/>
      <c r="F23" s="17"/>
      <c r="G23" s="17"/>
      <c r="H23" s="17"/>
      <c r="I23" s="17"/>
      <c r="J23" s="17"/>
      <c r="K23" s="17"/>
      <c r="L23" s="17"/>
    </row>
    <row r="24" spans="1:12" s="1" customFormat="1" ht="15.75" customHeight="1">
      <c r="A24" s="22" t="s">
        <v>213</v>
      </c>
      <c r="B24" s="17" t="s">
        <v>1</v>
      </c>
      <c r="C24" s="17" t="s">
        <v>1</v>
      </c>
      <c r="D24" s="17" t="s">
        <v>1</v>
      </c>
      <c r="E24" s="17" t="s">
        <v>1</v>
      </c>
      <c r="F24" s="17" t="s">
        <v>1</v>
      </c>
      <c r="G24" s="17" t="s">
        <v>1</v>
      </c>
      <c r="H24" s="17">
        <v>2.44</v>
      </c>
      <c r="I24" s="17">
        <v>2.82</v>
      </c>
      <c r="J24" s="17">
        <v>2.83</v>
      </c>
      <c r="K24" s="17">
        <v>2.91</v>
      </c>
      <c r="L24" s="17">
        <v>4.64</v>
      </c>
    </row>
    <row r="25" spans="1:12" s="1" customFormat="1" ht="15.75" customHeight="1">
      <c r="A25" s="15"/>
      <c r="B25" s="17"/>
      <c r="C25" s="17"/>
      <c r="D25" s="17"/>
      <c r="E25" s="17"/>
      <c r="F25" s="17"/>
      <c r="G25" s="17"/>
      <c r="H25" s="17"/>
      <c r="I25" s="17"/>
      <c r="J25" s="17"/>
      <c r="K25" s="17"/>
      <c r="L25" s="17"/>
    </row>
    <row r="26" spans="1:12" s="1" customFormat="1" ht="15.75" customHeight="1">
      <c r="A26" s="15"/>
      <c r="B26" s="13"/>
      <c r="C26" s="13"/>
      <c r="D26" s="13"/>
      <c r="E26" s="13"/>
      <c r="F26" s="13"/>
      <c r="G26" s="13"/>
      <c r="H26" s="13"/>
      <c r="I26" s="13"/>
      <c r="J26" s="20"/>
      <c r="K26" s="13"/>
      <c r="L26" s="13"/>
    </row>
    <row r="27" spans="1:12" ht="15.75" customHeight="1">
      <c r="A27" s="23" t="s">
        <v>214</v>
      </c>
      <c r="B27" s="13"/>
      <c r="C27" s="13"/>
      <c r="D27" s="13"/>
      <c r="E27" s="13"/>
      <c r="F27" s="13"/>
      <c r="G27" s="13"/>
      <c r="H27" s="13"/>
      <c r="I27" s="13"/>
      <c r="J27" s="20"/>
      <c r="K27" s="13"/>
      <c r="L27" s="13"/>
    </row>
    <row r="28" spans="1:12" ht="15.75" customHeight="1">
      <c r="A28" s="14" t="s">
        <v>2</v>
      </c>
      <c r="B28" s="17" t="s">
        <v>1</v>
      </c>
      <c r="C28" s="17" t="s">
        <v>1</v>
      </c>
      <c r="D28" s="17" t="s">
        <v>1</v>
      </c>
      <c r="E28" s="17" t="s">
        <v>1</v>
      </c>
      <c r="F28" s="17" t="s">
        <v>1</v>
      </c>
      <c r="G28" s="17" t="s">
        <v>1</v>
      </c>
      <c r="H28" s="17">
        <v>1.96</v>
      </c>
      <c r="I28" s="17">
        <v>2.5</v>
      </c>
      <c r="J28" s="17">
        <v>2.33</v>
      </c>
      <c r="K28" s="17">
        <v>2.3</v>
      </c>
      <c r="L28" s="17">
        <v>2.42</v>
      </c>
    </row>
    <row r="29" spans="1:12" ht="15.75" customHeight="1">
      <c r="A29" s="15"/>
      <c r="B29" s="17"/>
      <c r="C29" s="17"/>
      <c r="D29" s="17"/>
      <c r="E29" s="17"/>
      <c r="F29" s="17"/>
      <c r="G29" s="17"/>
      <c r="H29" s="17"/>
      <c r="I29" s="17"/>
      <c r="J29" s="17"/>
      <c r="K29" s="17"/>
      <c r="L29" s="17"/>
    </row>
    <row r="30" spans="1:12" ht="15.75" customHeight="1">
      <c r="A30" s="14" t="s">
        <v>215</v>
      </c>
      <c r="B30" s="17" t="s">
        <v>1</v>
      </c>
      <c r="C30" s="17" t="s">
        <v>1</v>
      </c>
      <c r="D30" s="17" t="s">
        <v>1</v>
      </c>
      <c r="E30" s="17" t="s">
        <v>1</v>
      </c>
      <c r="F30" s="17" t="s">
        <v>1</v>
      </c>
      <c r="G30" s="17" t="s">
        <v>1</v>
      </c>
      <c r="H30" s="17" t="s">
        <v>1</v>
      </c>
      <c r="I30" s="17" t="s">
        <v>1</v>
      </c>
      <c r="J30" s="17">
        <v>1.67</v>
      </c>
      <c r="K30" s="17">
        <v>2.34</v>
      </c>
      <c r="L30" s="17">
        <v>2.38</v>
      </c>
    </row>
    <row r="31" spans="1:12" ht="15.75" customHeight="1">
      <c r="A31" s="15"/>
      <c r="B31" s="17"/>
      <c r="C31" s="17"/>
      <c r="D31" s="17"/>
      <c r="E31" s="17"/>
      <c r="F31" s="17"/>
      <c r="G31" s="17"/>
      <c r="H31" s="17"/>
      <c r="I31" s="17"/>
      <c r="J31" s="17"/>
      <c r="K31" s="17"/>
      <c r="L31" s="17"/>
    </row>
    <row r="32" spans="1:12" ht="15.75" customHeight="1">
      <c r="A32" s="19" t="s">
        <v>233</v>
      </c>
      <c r="B32" s="17">
        <v>0.69</v>
      </c>
      <c r="C32" s="17">
        <v>0.49</v>
      </c>
      <c r="D32" s="17">
        <v>0.82</v>
      </c>
      <c r="E32" s="17">
        <v>0.93</v>
      </c>
      <c r="F32" s="17">
        <v>0.97</v>
      </c>
      <c r="G32" s="17">
        <v>0.96</v>
      </c>
      <c r="H32" s="17">
        <v>1.49</v>
      </c>
      <c r="I32" s="17">
        <v>1.73</v>
      </c>
      <c r="J32" s="17">
        <v>1.77</v>
      </c>
      <c r="K32" s="17">
        <v>1.67</v>
      </c>
      <c r="L32" s="17">
        <v>2.41</v>
      </c>
    </row>
    <row r="33" spans="1:12" ht="15.75" customHeight="1">
      <c r="A33" s="21"/>
      <c r="B33" s="17"/>
      <c r="C33" s="17"/>
      <c r="D33" s="17"/>
      <c r="E33" s="17"/>
      <c r="F33" s="17"/>
      <c r="G33" s="17"/>
      <c r="H33" s="17"/>
      <c r="I33" s="17"/>
      <c r="J33" s="17"/>
      <c r="K33" s="17"/>
      <c r="L33" s="17"/>
    </row>
    <row r="34" spans="1:12" ht="15.75" customHeight="1">
      <c r="A34" s="14" t="s">
        <v>234</v>
      </c>
      <c r="B34" s="17">
        <v>1.13</v>
      </c>
      <c r="C34" s="17">
        <v>1.18</v>
      </c>
      <c r="D34" s="17">
        <v>1.76</v>
      </c>
      <c r="E34" s="17">
        <v>2.07</v>
      </c>
      <c r="F34" s="17">
        <v>2.09</v>
      </c>
      <c r="G34" s="17">
        <v>2.15</v>
      </c>
      <c r="H34" s="17">
        <v>3.26</v>
      </c>
      <c r="I34" s="17">
        <v>3.49</v>
      </c>
      <c r="J34" s="17">
        <v>3.76</v>
      </c>
      <c r="K34" s="17">
        <v>3.7</v>
      </c>
      <c r="L34" s="17">
        <v>4.43</v>
      </c>
    </row>
    <row r="35" spans="1:12" ht="15.75" customHeight="1">
      <c r="A35" s="15"/>
      <c r="B35" s="17"/>
      <c r="C35" s="17"/>
      <c r="D35" s="17"/>
      <c r="E35" s="17"/>
      <c r="F35" s="17"/>
      <c r="G35" s="17"/>
      <c r="H35" s="17"/>
      <c r="I35" s="17"/>
      <c r="J35" s="17"/>
      <c r="K35" s="17"/>
      <c r="L35" s="17"/>
    </row>
    <row r="36" spans="1:12" ht="15.75" customHeight="1">
      <c r="A36" s="14" t="s">
        <v>216</v>
      </c>
      <c r="B36" s="17" t="s">
        <v>1</v>
      </c>
      <c r="C36" s="17" t="s">
        <v>1</v>
      </c>
      <c r="D36" s="17" t="s">
        <v>1</v>
      </c>
      <c r="E36" s="17" t="s">
        <v>1</v>
      </c>
      <c r="F36" s="17" t="s">
        <v>1</v>
      </c>
      <c r="G36" s="17" t="s">
        <v>1</v>
      </c>
      <c r="H36" s="17" t="s">
        <v>1</v>
      </c>
      <c r="I36" s="17">
        <v>0.9</v>
      </c>
      <c r="J36" s="17">
        <v>1.01</v>
      </c>
      <c r="K36" s="17">
        <v>1.01</v>
      </c>
      <c r="L36" s="17">
        <v>1.05</v>
      </c>
    </row>
    <row r="37" spans="1:12" ht="15.75" customHeight="1">
      <c r="A37" s="15"/>
      <c r="B37" s="13"/>
      <c r="C37" s="13"/>
      <c r="D37" s="13"/>
      <c r="E37" s="13"/>
      <c r="F37" s="13"/>
      <c r="G37" s="13"/>
      <c r="H37" s="13"/>
      <c r="I37" s="13"/>
      <c r="J37" s="13"/>
      <c r="K37" s="13"/>
      <c r="L37" s="13"/>
    </row>
    <row r="38" spans="1:12" ht="15.75" customHeight="1">
      <c r="A38" s="19" t="s">
        <v>217</v>
      </c>
      <c r="B38" s="17" t="s">
        <v>1</v>
      </c>
      <c r="C38" s="17" t="s">
        <v>1</v>
      </c>
      <c r="D38" s="17" t="s">
        <v>1</v>
      </c>
      <c r="E38" s="17" t="s">
        <v>1</v>
      </c>
      <c r="F38" s="17" t="s">
        <v>1</v>
      </c>
      <c r="G38" s="17" t="s">
        <v>1</v>
      </c>
      <c r="H38" s="17">
        <v>1.59</v>
      </c>
      <c r="I38" s="17">
        <v>1.3</v>
      </c>
      <c r="J38" s="17">
        <v>1.32</v>
      </c>
      <c r="K38" s="17">
        <v>1.22</v>
      </c>
      <c r="L38" s="17">
        <v>3.2</v>
      </c>
    </row>
    <row r="39" spans="1:12" ht="15.75" customHeight="1">
      <c r="A39" s="21"/>
      <c r="B39" s="17"/>
      <c r="C39" s="17"/>
      <c r="D39" s="17"/>
      <c r="E39" s="17"/>
      <c r="F39" s="17"/>
      <c r="G39" s="17"/>
      <c r="H39" s="17"/>
      <c r="I39" s="17"/>
      <c r="J39" s="17"/>
      <c r="K39" s="17"/>
      <c r="L39" s="17"/>
    </row>
    <row r="40" spans="1:12" ht="15.75" customHeight="1">
      <c r="A40" s="14" t="s">
        <v>218</v>
      </c>
      <c r="B40" s="13" t="s">
        <v>1</v>
      </c>
      <c r="C40" s="13" t="s">
        <v>1</v>
      </c>
      <c r="D40" s="13" t="s">
        <v>1</v>
      </c>
      <c r="E40" s="13" t="s">
        <v>1</v>
      </c>
      <c r="F40" s="13" t="s">
        <v>1</v>
      </c>
      <c r="G40" s="13" t="s">
        <v>1</v>
      </c>
      <c r="H40" s="17">
        <v>3.17</v>
      </c>
      <c r="I40" s="17">
        <v>3.01</v>
      </c>
      <c r="J40" s="17">
        <v>3.14</v>
      </c>
      <c r="K40" s="17">
        <v>3.13</v>
      </c>
      <c r="L40" s="17">
        <v>2.25</v>
      </c>
    </row>
    <row r="41" spans="1:12" ht="15.75" customHeight="1">
      <c r="A41" s="15"/>
      <c r="B41" s="13"/>
      <c r="C41" s="13"/>
      <c r="D41" s="13"/>
      <c r="E41" s="13"/>
      <c r="F41" s="13"/>
      <c r="G41" s="13"/>
      <c r="H41" s="13"/>
      <c r="I41" s="13"/>
      <c r="J41" s="13"/>
      <c r="K41" s="13"/>
      <c r="L41" s="13"/>
    </row>
    <row r="42" spans="1:12" ht="15.75" customHeight="1">
      <c r="A42" s="14" t="s">
        <v>219</v>
      </c>
      <c r="B42" s="13" t="s">
        <v>1</v>
      </c>
      <c r="C42" s="13" t="s">
        <v>1</v>
      </c>
      <c r="D42" s="13" t="s">
        <v>1</v>
      </c>
      <c r="E42" s="13" t="s">
        <v>1</v>
      </c>
      <c r="F42" s="13" t="s">
        <v>1</v>
      </c>
      <c r="G42" s="13" t="s">
        <v>1</v>
      </c>
      <c r="H42" s="13" t="s">
        <v>1</v>
      </c>
      <c r="I42" s="17">
        <v>0.91</v>
      </c>
      <c r="J42" s="17">
        <v>0.93</v>
      </c>
      <c r="K42" s="17">
        <v>0.95</v>
      </c>
      <c r="L42" s="17">
        <v>0.88</v>
      </c>
    </row>
    <row r="43" spans="1:12" ht="15.75" customHeight="1">
      <c r="A43" s="15"/>
      <c r="B43" s="13"/>
      <c r="C43" s="13"/>
      <c r="D43" s="13"/>
      <c r="E43" s="13"/>
      <c r="F43" s="13"/>
      <c r="G43" s="13"/>
      <c r="H43" s="13"/>
      <c r="I43" s="13"/>
      <c r="J43" s="13"/>
      <c r="K43" s="13"/>
      <c r="L43" s="13"/>
    </row>
    <row r="44" spans="1:12" ht="15.75" customHeight="1">
      <c r="A44" s="14" t="s">
        <v>220</v>
      </c>
      <c r="B44" s="13" t="s">
        <v>1</v>
      </c>
      <c r="C44" s="13" t="s">
        <v>1</v>
      </c>
      <c r="D44" s="17">
        <v>0</v>
      </c>
      <c r="E44" s="17">
        <v>2.54</v>
      </c>
      <c r="F44" s="17">
        <v>3.83</v>
      </c>
      <c r="G44" s="17">
        <v>3.76</v>
      </c>
      <c r="H44" s="17">
        <v>3.63</v>
      </c>
      <c r="I44" s="17">
        <v>4.01</v>
      </c>
      <c r="J44" s="17">
        <v>4.04</v>
      </c>
      <c r="K44" s="17">
        <v>4.67</v>
      </c>
      <c r="L44" s="17">
        <v>3.35</v>
      </c>
    </row>
    <row r="45" spans="1:12" ht="15.75" customHeight="1">
      <c r="A45" s="15"/>
      <c r="B45" s="13"/>
      <c r="C45" s="13"/>
      <c r="D45" s="13"/>
      <c r="E45" s="13"/>
      <c r="F45" s="13"/>
      <c r="G45" s="13"/>
      <c r="H45" s="13"/>
      <c r="I45" s="13"/>
      <c r="J45" s="13"/>
      <c r="K45" s="13"/>
      <c r="L45" s="13"/>
    </row>
    <row r="46" spans="1:12" ht="15.75" customHeight="1">
      <c r="A46" s="14" t="s">
        <v>221</v>
      </c>
      <c r="B46" s="17">
        <v>0</v>
      </c>
      <c r="C46" s="17">
        <v>0.11</v>
      </c>
      <c r="D46" s="17">
        <v>0.13</v>
      </c>
      <c r="E46" s="17">
        <v>1.11</v>
      </c>
      <c r="F46" s="17">
        <v>1.88</v>
      </c>
      <c r="G46" s="17">
        <v>1.93</v>
      </c>
      <c r="H46" s="17">
        <v>2.06</v>
      </c>
      <c r="I46" s="17">
        <v>1.79</v>
      </c>
      <c r="J46" s="17">
        <v>2.33</v>
      </c>
      <c r="K46" s="17">
        <v>2.2</v>
      </c>
      <c r="L46" s="17">
        <v>4.12</v>
      </c>
    </row>
    <row r="47" spans="1:12" ht="15.75" customHeight="1">
      <c r="A47" s="15"/>
      <c r="B47" s="13"/>
      <c r="C47" s="13"/>
      <c r="D47" s="13"/>
      <c r="E47" s="13"/>
      <c r="F47" s="13"/>
      <c r="G47" s="13"/>
      <c r="H47" s="13"/>
      <c r="I47" s="13"/>
      <c r="J47" s="13"/>
      <c r="K47" s="13"/>
      <c r="L47" s="13"/>
    </row>
    <row r="48" spans="1:12" ht="15.75" customHeight="1">
      <c r="A48" s="14" t="s">
        <v>222</v>
      </c>
      <c r="B48" s="17">
        <v>2</v>
      </c>
      <c r="C48" s="17">
        <v>1.97</v>
      </c>
      <c r="D48" s="17">
        <v>2.51</v>
      </c>
      <c r="E48" s="17">
        <v>3.82</v>
      </c>
      <c r="F48" s="17">
        <v>4.74</v>
      </c>
      <c r="G48" s="17">
        <v>4.72</v>
      </c>
      <c r="H48" s="17">
        <v>4.87</v>
      </c>
      <c r="I48" s="17">
        <v>4.72</v>
      </c>
      <c r="J48" s="17">
        <v>4.76</v>
      </c>
      <c r="K48" s="17">
        <v>4.77</v>
      </c>
      <c r="L48" s="17">
        <v>4.16</v>
      </c>
    </row>
    <row r="49" spans="1:12" ht="15.75" customHeight="1">
      <c r="A49" s="15"/>
      <c r="B49" s="13"/>
      <c r="C49" s="13"/>
      <c r="D49" s="13"/>
      <c r="E49" s="13"/>
      <c r="F49" s="13"/>
      <c r="G49" s="13"/>
      <c r="H49" s="13"/>
      <c r="I49" s="13"/>
      <c r="J49" s="13"/>
      <c r="K49" s="13"/>
      <c r="L49" s="13"/>
    </row>
    <row r="50" spans="1:12" ht="15.75" customHeight="1">
      <c r="A50" s="14" t="s">
        <v>223</v>
      </c>
      <c r="B50" s="17">
        <v>1.89</v>
      </c>
      <c r="C50" s="17">
        <v>1.9</v>
      </c>
      <c r="D50" s="17">
        <v>1.91</v>
      </c>
      <c r="E50" s="17">
        <v>2.2</v>
      </c>
      <c r="F50" s="17">
        <v>2.18</v>
      </c>
      <c r="G50" s="17">
        <v>1.98</v>
      </c>
      <c r="H50" s="17">
        <v>2.21</v>
      </c>
      <c r="I50" s="17">
        <v>2.2</v>
      </c>
      <c r="J50" s="17">
        <v>2.07</v>
      </c>
      <c r="K50" s="17">
        <v>1.96</v>
      </c>
      <c r="L50" s="17">
        <v>2.05</v>
      </c>
    </row>
    <row r="51" spans="1:12" ht="15.75" customHeight="1">
      <c r="A51" s="15"/>
      <c r="B51" s="17"/>
      <c r="C51" s="17"/>
      <c r="D51" s="17"/>
      <c r="E51" s="17"/>
      <c r="F51" s="17"/>
      <c r="G51" s="17"/>
      <c r="H51" s="17"/>
      <c r="I51" s="17"/>
      <c r="J51" s="17"/>
      <c r="K51" s="17"/>
      <c r="L51" s="17"/>
    </row>
    <row r="52" spans="1:12" ht="15.75" customHeight="1">
      <c r="A52" s="14" t="s">
        <v>224</v>
      </c>
      <c r="B52" s="17">
        <v>1.22</v>
      </c>
      <c r="C52" s="17">
        <v>0.98</v>
      </c>
      <c r="D52" s="17">
        <v>0.99</v>
      </c>
      <c r="E52" s="17">
        <v>0.96</v>
      </c>
      <c r="F52" s="17">
        <v>0.99</v>
      </c>
      <c r="G52" s="17">
        <v>0.99</v>
      </c>
      <c r="H52" s="17">
        <v>0.61</v>
      </c>
      <c r="I52" s="17">
        <v>0.75</v>
      </c>
      <c r="J52" s="17">
        <v>1.13</v>
      </c>
      <c r="K52" s="17">
        <v>1.53</v>
      </c>
      <c r="L52" s="17">
        <v>1.91</v>
      </c>
    </row>
    <row r="53" spans="1:12" ht="15.75" customHeight="1">
      <c r="A53" s="15"/>
      <c r="B53" s="17"/>
      <c r="C53" s="17"/>
      <c r="D53" s="17"/>
      <c r="E53" s="17"/>
      <c r="F53" s="17"/>
      <c r="G53" s="17"/>
      <c r="H53" s="17"/>
      <c r="I53" s="17"/>
      <c r="J53" s="17"/>
      <c r="K53" s="17"/>
      <c r="L53" s="17"/>
    </row>
    <row r="54" spans="1:12" ht="15.75" customHeight="1">
      <c r="A54" s="19" t="s">
        <v>225</v>
      </c>
      <c r="B54" s="17">
        <v>2.09</v>
      </c>
      <c r="C54" s="17">
        <v>2</v>
      </c>
      <c r="D54" s="17">
        <v>2.48</v>
      </c>
      <c r="E54" s="17">
        <v>2.37</v>
      </c>
      <c r="F54" s="17">
        <v>2.32</v>
      </c>
      <c r="G54" s="17">
        <v>2.41</v>
      </c>
      <c r="H54" s="17">
        <v>2.3</v>
      </c>
      <c r="I54" s="17">
        <v>2.01</v>
      </c>
      <c r="J54" s="17">
        <v>3.07</v>
      </c>
      <c r="K54" s="17">
        <v>3.26</v>
      </c>
      <c r="L54" s="17">
        <v>2.68</v>
      </c>
    </row>
    <row r="55" spans="1:12" ht="15.75" customHeight="1">
      <c r="A55" s="18"/>
      <c r="B55" s="17"/>
      <c r="C55" s="17"/>
      <c r="D55" s="17"/>
      <c r="E55" s="17"/>
      <c r="F55" s="17"/>
      <c r="G55" s="17"/>
      <c r="H55" s="17"/>
      <c r="I55" s="17"/>
      <c r="J55" s="17"/>
      <c r="K55" s="17"/>
      <c r="L55" s="17"/>
    </row>
    <row r="56" spans="1:12" ht="15.75" customHeight="1">
      <c r="A56" s="14" t="s">
        <v>226</v>
      </c>
      <c r="B56" s="17" t="s">
        <v>1</v>
      </c>
      <c r="C56" s="17" t="s">
        <v>1</v>
      </c>
      <c r="D56" s="17" t="s">
        <v>1</v>
      </c>
      <c r="E56" s="17" t="s">
        <v>1</v>
      </c>
      <c r="F56" s="17" t="s">
        <v>1</v>
      </c>
      <c r="G56" s="17" t="s">
        <v>1</v>
      </c>
      <c r="H56" s="17" t="s">
        <v>1</v>
      </c>
      <c r="I56" s="17">
        <v>1.35</v>
      </c>
      <c r="J56" s="17">
        <v>1.56</v>
      </c>
      <c r="K56" s="17">
        <v>1.45</v>
      </c>
      <c r="L56" s="17">
        <v>1.52</v>
      </c>
    </row>
    <row r="57" spans="1:12" ht="15.75" customHeight="1">
      <c r="A57" s="24"/>
      <c r="B57" s="25"/>
      <c r="C57" s="25"/>
      <c r="D57" s="25"/>
      <c r="E57" s="25"/>
      <c r="F57" s="25"/>
      <c r="G57" s="25"/>
      <c r="H57" s="25"/>
      <c r="I57" s="25"/>
      <c r="J57" s="26"/>
      <c r="K57" s="25"/>
      <c r="L57" s="25"/>
    </row>
    <row r="58" spans="1:11" ht="15">
      <c r="A58" s="14" t="s">
        <v>194</v>
      </c>
      <c r="B58" s="28"/>
      <c r="C58" s="29"/>
      <c r="D58" s="29"/>
      <c r="E58" s="29"/>
      <c r="F58" s="29"/>
      <c r="G58" s="29"/>
      <c r="H58" s="29"/>
      <c r="I58" s="29"/>
      <c r="J58" s="29"/>
      <c r="K58" s="28"/>
    </row>
    <row r="59" spans="1:11" ht="15">
      <c r="A59" s="14"/>
      <c r="B59" s="28"/>
      <c r="C59" s="16"/>
      <c r="D59" s="16"/>
      <c r="E59" s="16"/>
      <c r="F59" s="16"/>
      <c r="G59" s="16"/>
      <c r="H59" s="30"/>
      <c r="I59" s="30"/>
      <c r="J59" s="30"/>
      <c r="K59" s="28"/>
    </row>
    <row r="60" spans="1:11" ht="15">
      <c r="A60" s="14" t="s">
        <v>345</v>
      </c>
      <c r="B60" s="28"/>
      <c r="C60" s="16"/>
      <c r="D60" s="16"/>
      <c r="E60" s="16"/>
      <c r="F60" s="16"/>
      <c r="G60" s="16"/>
      <c r="H60" s="30"/>
      <c r="I60" s="30"/>
      <c r="J60" s="30"/>
      <c r="K60" s="28"/>
    </row>
    <row r="61" spans="1:11" ht="15">
      <c r="A61" s="14"/>
      <c r="B61" s="28"/>
      <c r="C61" s="16"/>
      <c r="D61" s="16"/>
      <c r="E61" s="16"/>
      <c r="F61" s="16"/>
      <c r="G61" s="16"/>
      <c r="H61" s="30"/>
      <c r="I61" s="30"/>
      <c r="J61" s="30"/>
      <c r="K61" s="28"/>
    </row>
    <row r="62" spans="1:11" ht="15">
      <c r="A62" s="14"/>
      <c r="B62" s="28"/>
      <c r="C62" s="16"/>
      <c r="D62" s="16"/>
      <c r="E62" s="16"/>
      <c r="F62" s="16"/>
      <c r="G62" s="16"/>
      <c r="H62" s="30"/>
      <c r="I62" s="30"/>
      <c r="J62" s="30"/>
      <c r="K62" s="28"/>
    </row>
    <row r="63" spans="8:11" ht="12.75">
      <c r="H63" s="6"/>
      <c r="I63" s="6"/>
      <c r="J63" s="6"/>
      <c r="K63" s="3"/>
    </row>
    <row r="64" spans="8:11" ht="12.75">
      <c r="H64" s="6"/>
      <c r="I64" s="6"/>
      <c r="J64" s="6"/>
      <c r="K64" s="3"/>
    </row>
    <row r="65" spans="8:11" ht="12.75">
      <c r="H65" s="6"/>
      <c r="I65" s="6"/>
      <c r="J65" s="6"/>
      <c r="K65" s="3"/>
    </row>
    <row r="66" spans="8:11" ht="12.75">
      <c r="H66" s="6"/>
      <c r="I66" s="6"/>
      <c r="J66" s="6"/>
      <c r="K66" s="3"/>
    </row>
    <row r="67" spans="8:11" ht="12.75">
      <c r="H67" s="6"/>
      <c r="I67" s="6"/>
      <c r="J67" s="6"/>
      <c r="K67" s="3"/>
    </row>
    <row r="68" spans="8:11" ht="12.75">
      <c r="H68" s="6"/>
      <c r="I68" s="6"/>
      <c r="J68" s="6"/>
      <c r="K68" s="3"/>
    </row>
    <row r="69" spans="8:11" ht="12.75">
      <c r="H69" s="6"/>
      <c r="I69" s="6"/>
      <c r="J69" s="6"/>
      <c r="K69" s="3"/>
    </row>
    <row r="70" spans="8:11" ht="12.75">
      <c r="H70" s="6"/>
      <c r="I70" s="6"/>
      <c r="J70" s="6"/>
      <c r="K70" s="3"/>
    </row>
  </sheetData>
  <printOptions/>
  <pageMargins left="0.75" right="0.75" top="1" bottom="1" header="0.5" footer="0.5"/>
  <pageSetup fitToHeight="1" fitToWidth="1" horizontalDpi="600" verticalDpi="600" orientation="portrait" paperSize="9" scale="72" r:id="rId1"/>
  <headerFooter alignWithMargins="0">
    <oddFooter xml:space="preserve">&amp;L&amp;"Times New Roman,Normal"&amp;16 60&amp;"Arial,Normal"&amp;10 &amp;"Arial Narrow,Normal"&amp;11 REPORT ON PAYMENT SYSTEMS 1999  &amp;R </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L70"/>
  <sheetViews>
    <sheetView workbookViewId="0" topLeftCell="A13">
      <selection activeCell="B36" sqref="B36"/>
    </sheetView>
  </sheetViews>
  <sheetFormatPr defaultColWidth="11.421875" defaultRowHeight="12.75"/>
  <cols>
    <col min="1" max="1" width="40.8515625" style="1" customWidth="1"/>
    <col min="2" max="2" width="6.7109375" style="2" customWidth="1"/>
    <col min="3" max="10" width="6.7109375" style="0" customWidth="1"/>
    <col min="11" max="11" width="6.7109375" style="6" customWidth="1"/>
    <col min="12" max="12" width="6.7109375" style="0" customWidth="1"/>
  </cols>
  <sheetData>
    <row r="1" spans="1:11" ht="15.75" customHeight="1">
      <c r="A1" s="9" t="s">
        <v>329</v>
      </c>
      <c r="B1" s="5"/>
      <c r="C1" s="1"/>
      <c r="D1" s="1"/>
      <c r="E1" s="1"/>
      <c r="F1" s="1"/>
      <c r="G1" s="1"/>
      <c r="H1" s="1"/>
      <c r="I1" s="1"/>
      <c r="J1" s="1"/>
      <c r="K1" s="4"/>
    </row>
    <row r="2" spans="1:11" s="1" customFormat="1" ht="15.75" customHeight="1">
      <c r="A2" s="10"/>
      <c r="B2" s="5"/>
      <c r="K2" s="4"/>
    </row>
    <row r="3" spans="1:11" ht="15.75" customHeight="1">
      <c r="A3" s="8"/>
      <c r="B3" s="5"/>
      <c r="C3" s="7"/>
      <c r="D3" s="1"/>
      <c r="E3" s="1"/>
      <c r="F3" s="1"/>
      <c r="G3" s="1"/>
      <c r="H3" s="1"/>
      <c r="I3" s="1"/>
      <c r="J3" s="1"/>
      <c r="K3" s="4"/>
    </row>
    <row r="4" spans="1:12" s="1" customFormat="1" ht="15.75" customHeight="1">
      <c r="A4" s="27"/>
      <c r="B4" s="11">
        <v>1990</v>
      </c>
      <c r="C4" s="11">
        <v>1991</v>
      </c>
      <c r="D4" s="11">
        <v>1992</v>
      </c>
      <c r="E4" s="11">
        <v>1993</v>
      </c>
      <c r="F4" s="11">
        <v>1994</v>
      </c>
      <c r="G4" s="11">
        <v>1995</v>
      </c>
      <c r="H4" s="11">
        <v>1996</v>
      </c>
      <c r="I4" s="11">
        <v>1997</v>
      </c>
      <c r="J4" s="11">
        <v>1998</v>
      </c>
      <c r="K4" s="11">
        <v>1999</v>
      </c>
      <c r="L4" s="11">
        <v>2000</v>
      </c>
    </row>
    <row r="5" spans="1:12" ht="15.75" customHeight="1">
      <c r="A5" s="12" t="s">
        <v>341</v>
      </c>
      <c r="B5" s="13"/>
      <c r="C5" s="13"/>
      <c r="D5" s="13"/>
      <c r="E5" s="13"/>
      <c r="F5" s="13"/>
      <c r="G5" s="13"/>
      <c r="H5" s="13"/>
      <c r="I5" s="13"/>
      <c r="J5" s="13"/>
      <c r="K5" s="13"/>
      <c r="L5" s="13"/>
    </row>
    <row r="6" spans="1:12" ht="15.75" customHeight="1">
      <c r="A6" s="14" t="s">
        <v>210</v>
      </c>
      <c r="B6" s="30" t="s">
        <v>1</v>
      </c>
      <c r="C6" s="30" t="s">
        <v>1</v>
      </c>
      <c r="D6" s="30" t="s">
        <v>1</v>
      </c>
      <c r="E6" s="30">
        <v>2.99</v>
      </c>
      <c r="F6" s="30">
        <v>3.16</v>
      </c>
      <c r="G6" s="30">
        <v>3.45</v>
      </c>
      <c r="H6" s="30">
        <v>3.58</v>
      </c>
      <c r="I6" s="30">
        <v>3.88</v>
      </c>
      <c r="J6" s="30">
        <v>4.39</v>
      </c>
      <c r="K6" s="30">
        <v>4.48</v>
      </c>
      <c r="L6" s="17">
        <v>5.19</v>
      </c>
    </row>
    <row r="7" spans="1:12" ht="15.75" customHeight="1">
      <c r="A7" s="15"/>
      <c r="B7" s="30"/>
      <c r="C7" s="30"/>
      <c r="D7" s="30"/>
      <c r="E7" s="30"/>
      <c r="F7" s="30"/>
      <c r="G7" s="30"/>
      <c r="H7" s="30"/>
      <c r="I7" s="30"/>
      <c r="J7" s="30"/>
      <c r="K7" s="30"/>
      <c r="L7" s="17"/>
    </row>
    <row r="8" spans="1:12" ht="15.75" customHeight="1">
      <c r="A8" s="16" t="s">
        <v>343</v>
      </c>
      <c r="B8" s="17">
        <v>2.28</v>
      </c>
      <c r="C8" s="17">
        <v>2.5</v>
      </c>
      <c r="D8" s="17">
        <v>2.8</v>
      </c>
      <c r="E8" s="17">
        <v>5.08</v>
      </c>
      <c r="F8" s="17">
        <v>3.92</v>
      </c>
      <c r="G8" s="17">
        <v>4.86</v>
      </c>
      <c r="H8" s="17">
        <v>5.85</v>
      </c>
      <c r="I8" s="17">
        <v>8.52</v>
      </c>
      <c r="J8" s="17">
        <v>8.74</v>
      </c>
      <c r="K8" s="17">
        <v>9.53</v>
      </c>
      <c r="L8" s="17">
        <v>8</v>
      </c>
    </row>
    <row r="9" spans="1:12" ht="15.75" customHeight="1">
      <c r="A9" s="18"/>
      <c r="B9" s="30"/>
      <c r="C9" s="30"/>
      <c r="D9" s="30"/>
      <c r="E9" s="30"/>
      <c r="F9" s="30"/>
      <c r="G9" s="30"/>
      <c r="H9" s="30"/>
      <c r="I9" s="30"/>
      <c r="J9" s="30"/>
      <c r="K9" s="30"/>
      <c r="L9" s="17"/>
    </row>
    <row r="10" spans="1:12" ht="15.75" customHeight="1">
      <c r="A10" s="14" t="s">
        <v>342</v>
      </c>
      <c r="B10" s="17">
        <v>4.61</v>
      </c>
      <c r="C10" s="17">
        <v>5.18</v>
      </c>
      <c r="D10" s="17">
        <v>5.62</v>
      </c>
      <c r="E10" s="17">
        <v>8.12</v>
      </c>
      <c r="F10" s="17">
        <v>8.47</v>
      </c>
      <c r="G10" s="17">
        <v>9.26</v>
      </c>
      <c r="H10" s="17">
        <v>10.01</v>
      </c>
      <c r="I10" s="17">
        <v>13.5</v>
      </c>
      <c r="J10" s="17">
        <v>14.3</v>
      </c>
      <c r="K10" s="17">
        <v>14.86</v>
      </c>
      <c r="L10" s="17">
        <v>16.31</v>
      </c>
    </row>
    <row r="11" spans="1:12" ht="15.75" customHeight="1">
      <c r="A11" s="15"/>
      <c r="B11" s="17"/>
      <c r="C11" s="17"/>
      <c r="D11" s="17"/>
      <c r="E11" s="17"/>
      <c r="F11" s="17"/>
      <c r="G11" s="17"/>
      <c r="H11" s="17"/>
      <c r="I11" s="17"/>
      <c r="J11" s="17"/>
      <c r="K11" s="17"/>
      <c r="L11" s="17"/>
    </row>
    <row r="12" spans="1:12" ht="15.75" customHeight="1">
      <c r="A12" s="14" t="s">
        <v>344</v>
      </c>
      <c r="B12" s="17">
        <v>8.42</v>
      </c>
      <c r="C12" s="17">
        <v>8.7</v>
      </c>
      <c r="D12" s="17">
        <v>8.77</v>
      </c>
      <c r="E12" s="17">
        <v>10.39</v>
      </c>
      <c r="F12" s="17">
        <v>11</v>
      </c>
      <c r="G12" s="17">
        <v>14.44</v>
      </c>
      <c r="H12" s="17">
        <v>14.98</v>
      </c>
      <c r="I12" s="17">
        <v>17.3</v>
      </c>
      <c r="J12" s="17">
        <v>18.66</v>
      </c>
      <c r="K12" s="17">
        <v>21.82</v>
      </c>
      <c r="L12" s="30">
        <v>24.45</v>
      </c>
    </row>
    <row r="13" spans="1:12" ht="15.75" customHeight="1">
      <c r="A13" s="15"/>
      <c r="B13" s="17"/>
      <c r="C13" s="17"/>
      <c r="D13" s="17"/>
      <c r="E13" s="17"/>
      <c r="F13" s="17"/>
      <c r="G13" s="17"/>
      <c r="H13" s="17"/>
      <c r="I13" s="17"/>
      <c r="J13" s="17"/>
      <c r="K13" s="17"/>
      <c r="L13" s="17"/>
    </row>
    <row r="14" spans="1:12" ht="15.75" customHeight="1">
      <c r="A14" s="14" t="s">
        <v>339</v>
      </c>
      <c r="B14" s="17">
        <v>3.8</v>
      </c>
      <c r="C14" s="17">
        <v>5.72</v>
      </c>
      <c r="D14" s="17">
        <v>6.42</v>
      </c>
      <c r="E14" s="17">
        <v>8.96</v>
      </c>
      <c r="F14" s="17">
        <v>9.04</v>
      </c>
      <c r="G14" s="17">
        <v>9.02</v>
      </c>
      <c r="H14" s="17">
        <v>8.6</v>
      </c>
      <c r="I14" s="17">
        <v>9.43</v>
      </c>
      <c r="J14" s="17">
        <v>9.88</v>
      </c>
      <c r="K14" s="17">
        <v>10.39</v>
      </c>
      <c r="L14" s="17">
        <v>12.94</v>
      </c>
    </row>
    <row r="15" spans="1:12" ht="15.75" customHeight="1">
      <c r="A15" s="15"/>
      <c r="B15" s="17"/>
      <c r="C15" s="17"/>
      <c r="D15" s="17"/>
      <c r="E15" s="17"/>
      <c r="F15" s="17"/>
      <c r="G15" s="17"/>
      <c r="H15" s="17"/>
      <c r="I15" s="17"/>
      <c r="J15" s="17"/>
      <c r="K15" s="17"/>
      <c r="L15" s="17"/>
    </row>
    <row r="16" spans="1:12" ht="15.75" customHeight="1">
      <c r="A16" s="19" t="s">
        <v>340</v>
      </c>
      <c r="B16" s="17">
        <v>3.8</v>
      </c>
      <c r="C16" s="17">
        <v>4.58</v>
      </c>
      <c r="D16" s="17">
        <v>6.41</v>
      </c>
      <c r="E16" s="17">
        <v>8.88</v>
      </c>
      <c r="F16" s="17">
        <v>8.73</v>
      </c>
      <c r="G16" s="17">
        <v>8.78</v>
      </c>
      <c r="H16" s="17">
        <v>8.63</v>
      </c>
      <c r="I16" s="17">
        <v>9.45</v>
      </c>
      <c r="J16" s="17">
        <v>9.9</v>
      </c>
      <c r="K16" s="17">
        <v>10.41</v>
      </c>
      <c r="L16" s="17">
        <v>12.57</v>
      </c>
    </row>
    <row r="17" spans="1:12" ht="15.75" customHeight="1">
      <c r="A17" s="21"/>
      <c r="B17" s="17"/>
      <c r="C17" s="17"/>
      <c r="D17" s="17"/>
      <c r="E17" s="17"/>
      <c r="F17" s="17"/>
      <c r="G17" s="17"/>
      <c r="H17" s="17"/>
      <c r="I17" s="17"/>
      <c r="J17" s="17"/>
      <c r="K17" s="17"/>
      <c r="L17" s="17"/>
    </row>
    <row r="18" spans="1:12" ht="15.75" customHeight="1">
      <c r="A18" s="14" t="s">
        <v>211</v>
      </c>
      <c r="B18" s="17">
        <v>5.64</v>
      </c>
      <c r="C18" s="17">
        <v>7.46</v>
      </c>
      <c r="D18" s="17">
        <v>8.26</v>
      </c>
      <c r="E18" s="17">
        <v>9.58</v>
      </c>
      <c r="F18" s="17">
        <v>10.5</v>
      </c>
      <c r="G18" s="17">
        <v>11.09</v>
      </c>
      <c r="H18" s="17">
        <v>11.72</v>
      </c>
      <c r="I18" s="17">
        <v>20.38</v>
      </c>
      <c r="J18" s="17">
        <v>22.14</v>
      </c>
      <c r="K18" s="17">
        <v>24.41</v>
      </c>
      <c r="L18" s="17">
        <v>25.84</v>
      </c>
    </row>
    <row r="19" spans="1:12" ht="15.75" customHeight="1">
      <c r="A19" s="15"/>
      <c r="B19" s="17"/>
      <c r="C19" s="17"/>
      <c r="D19" s="17"/>
      <c r="E19" s="17"/>
      <c r="F19" s="17"/>
      <c r="G19" s="17"/>
      <c r="H19" s="17"/>
      <c r="I19" s="17"/>
      <c r="J19" s="17"/>
      <c r="K19" s="17"/>
      <c r="L19" s="17"/>
    </row>
    <row r="20" spans="1:12" ht="15.75" customHeight="1">
      <c r="A20" s="14" t="s">
        <v>212</v>
      </c>
      <c r="B20" s="17" t="s">
        <v>1</v>
      </c>
      <c r="C20" s="17" t="s">
        <v>1</v>
      </c>
      <c r="D20" s="17" t="s">
        <v>1</v>
      </c>
      <c r="E20" s="17" t="s">
        <v>1</v>
      </c>
      <c r="F20" s="17" t="s">
        <v>1</v>
      </c>
      <c r="G20" s="17" t="s">
        <v>1</v>
      </c>
      <c r="H20" s="17">
        <v>11.45</v>
      </c>
      <c r="I20" s="17">
        <v>20.33</v>
      </c>
      <c r="J20" s="17">
        <v>22.63</v>
      </c>
      <c r="K20" s="17">
        <v>24.4</v>
      </c>
      <c r="L20" s="17">
        <v>25.74</v>
      </c>
    </row>
    <row r="21" spans="1:12" ht="15.75" customHeight="1">
      <c r="A21" s="15"/>
      <c r="B21" s="17"/>
      <c r="C21" s="17"/>
      <c r="D21" s="17"/>
      <c r="E21" s="17"/>
      <c r="F21" s="17"/>
      <c r="G21" s="17"/>
      <c r="H21" s="17"/>
      <c r="I21" s="17"/>
      <c r="J21" s="17"/>
      <c r="K21" s="17"/>
      <c r="L21" s="17"/>
    </row>
    <row r="22" spans="1:12" ht="15.75" customHeight="1">
      <c r="A22" s="14" t="s">
        <v>258</v>
      </c>
      <c r="B22" s="17" t="s">
        <v>1</v>
      </c>
      <c r="C22" s="17" t="s">
        <v>1</v>
      </c>
      <c r="D22" s="17" t="s">
        <v>1</v>
      </c>
      <c r="E22" s="17" t="s">
        <v>1</v>
      </c>
      <c r="F22" s="17" t="s">
        <v>1</v>
      </c>
      <c r="G22" s="17" t="s">
        <v>1</v>
      </c>
      <c r="H22" s="17">
        <v>0.82</v>
      </c>
      <c r="I22" s="17">
        <v>0.77</v>
      </c>
      <c r="J22" s="17">
        <v>0.71</v>
      </c>
      <c r="K22" s="17">
        <v>0.89</v>
      </c>
      <c r="L22" s="17">
        <v>1.04</v>
      </c>
    </row>
    <row r="23" spans="1:12" ht="15.75" customHeight="1">
      <c r="A23" s="15"/>
      <c r="B23" s="17"/>
      <c r="C23" s="17"/>
      <c r="D23" s="17"/>
      <c r="E23" s="17"/>
      <c r="F23" s="17"/>
      <c r="G23" s="17"/>
      <c r="H23" s="17"/>
      <c r="I23" s="17"/>
      <c r="J23" s="17"/>
      <c r="K23" s="17"/>
      <c r="L23" s="17"/>
    </row>
    <row r="24" spans="1:12" s="1" customFormat="1" ht="15.75" customHeight="1">
      <c r="A24" s="22" t="s">
        <v>213</v>
      </c>
      <c r="B24" s="17" t="s">
        <v>1</v>
      </c>
      <c r="C24" s="17" t="s">
        <v>1</v>
      </c>
      <c r="D24" s="17" t="s">
        <v>1</v>
      </c>
      <c r="E24" s="17" t="s">
        <v>1</v>
      </c>
      <c r="F24" s="17" t="s">
        <v>1</v>
      </c>
      <c r="G24" s="17" t="s">
        <v>1</v>
      </c>
      <c r="H24" s="17">
        <v>1.43</v>
      </c>
      <c r="I24" s="17">
        <v>1.5</v>
      </c>
      <c r="J24" s="17">
        <v>1.54</v>
      </c>
      <c r="K24" s="17">
        <v>1.53</v>
      </c>
      <c r="L24" s="17">
        <v>2.47</v>
      </c>
    </row>
    <row r="25" spans="1:12" s="1" customFormat="1" ht="15.75" customHeight="1">
      <c r="A25" s="15"/>
      <c r="B25" s="17"/>
      <c r="C25" s="17"/>
      <c r="D25" s="17"/>
      <c r="E25" s="17"/>
      <c r="F25" s="17"/>
      <c r="G25" s="17"/>
      <c r="H25" s="17"/>
      <c r="I25" s="17"/>
      <c r="J25" s="17"/>
      <c r="K25" s="17"/>
      <c r="L25" s="17"/>
    </row>
    <row r="26" spans="1:12" s="1" customFormat="1" ht="15.75" customHeight="1">
      <c r="A26" s="15"/>
      <c r="B26" s="13"/>
      <c r="C26" s="13"/>
      <c r="D26" s="13"/>
      <c r="E26" s="13"/>
      <c r="F26" s="13"/>
      <c r="G26" s="13"/>
      <c r="H26" s="13"/>
      <c r="I26" s="13"/>
      <c r="J26" s="20"/>
      <c r="K26" s="13"/>
      <c r="L26" s="13"/>
    </row>
    <row r="27" spans="1:12" ht="15.75" customHeight="1">
      <c r="A27" s="23" t="s">
        <v>214</v>
      </c>
      <c r="B27" s="13"/>
      <c r="C27" s="13"/>
      <c r="D27" s="13"/>
      <c r="E27" s="13"/>
      <c r="F27" s="13"/>
      <c r="G27" s="13"/>
      <c r="H27" s="13"/>
      <c r="I27" s="13"/>
      <c r="J27" s="20"/>
      <c r="K27" s="13"/>
      <c r="L27" s="13"/>
    </row>
    <row r="28" spans="1:12" ht="15.75" customHeight="1">
      <c r="A28" s="14" t="s">
        <v>2</v>
      </c>
      <c r="B28" s="17" t="s">
        <v>1</v>
      </c>
      <c r="C28" s="17" t="s">
        <v>1</v>
      </c>
      <c r="D28" s="17" t="s">
        <v>1</v>
      </c>
      <c r="E28" s="17" t="s">
        <v>1</v>
      </c>
      <c r="F28" s="17" t="s">
        <v>1</v>
      </c>
      <c r="G28" s="17" t="s">
        <v>1</v>
      </c>
      <c r="H28" s="17">
        <v>2.12</v>
      </c>
      <c r="I28" s="17">
        <v>2.32</v>
      </c>
      <c r="J28" s="17">
        <v>2.31</v>
      </c>
      <c r="K28" s="17">
        <v>2.35</v>
      </c>
      <c r="L28" s="17">
        <v>2.28</v>
      </c>
    </row>
    <row r="29" spans="1:12" ht="15.75" customHeight="1">
      <c r="A29" s="15"/>
      <c r="B29" s="17"/>
      <c r="C29" s="17"/>
      <c r="D29" s="17"/>
      <c r="E29" s="17"/>
      <c r="F29" s="17"/>
      <c r="G29" s="17"/>
      <c r="H29" s="17"/>
      <c r="I29" s="17"/>
      <c r="J29" s="17"/>
      <c r="K29" s="17"/>
      <c r="L29" s="17"/>
    </row>
    <row r="30" spans="1:12" ht="15.75" customHeight="1">
      <c r="A30" s="14" t="s">
        <v>215</v>
      </c>
      <c r="B30" s="17" t="s">
        <v>1</v>
      </c>
      <c r="C30" s="17" t="s">
        <v>1</v>
      </c>
      <c r="D30" s="17" t="s">
        <v>1</v>
      </c>
      <c r="E30" s="17" t="s">
        <v>1</v>
      </c>
      <c r="F30" s="17" t="s">
        <v>1</v>
      </c>
      <c r="G30" s="17" t="s">
        <v>1</v>
      </c>
      <c r="H30" s="17" t="s">
        <v>1</v>
      </c>
      <c r="I30" s="17" t="s">
        <v>1</v>
      </c>
      <c r="J30" s="17">
        <v>2.28</v>
      </c>
      <c r="K30" s="17">
        <v>1.36</v>
      </c>
      <c r="L30" s="17">
        <v>2.12</v>
      </c>
    </row>
    <row r="31" spans="1:12" ht="15.75" customHeight="1">
      <c r="A31" s="15"/>
      <c r="B31" s="17"/>
      <c r="C31" s="17"/>
      <c r="D31" s="17"/>
      <c r="E31" s="17"/>
      <c r="F31" s="17"/>
      <c r="G31" s="17"/>
      <c r="H31" s="17"/>
      <c r="I31" s="17"/>
      <c r="J31" s="30"/>
      <c r="K31" s="30"/>
      <c r="L31" s="17"/>
    </row>
    <row r="32" spans="1:12" ht="15.75" customHeight="1">
      <c r="A32" s="19" t="s">
        <v>233</v>
      </c>
      <c r="B32" s="17">
        <v>0.34</v>
      </c>
      <c r="C32" s="17">
        <v>0.12</v>
      </c>
      <c r="D32" s="17">
        <v>0.65</v>
      </c>
      <c r="E32" s="17">
        <v>0.76</v>
      </c>
      <c r="F32" s="17">
        <v>0.8</v>
      </c>
      <c r="G32" s="17">
        <v>0.83</v>
      </c>
      <c r="H32" s="17">
        <v>0.93</v>
      </c>
      <c r="I32" s="17">
        <v>1.39</v>
      </c>
      <c r="J32" s="17">
        <v>1.34</v>
      </c>
      <c r="K32" s="17">
        <v>1.44</v>
      </c>
      <c r="L32" s="17">
        <v>1.5</v>
      </c>
    </row>
    <row r="33" spans="1:12" ht="15.75" customHeight="1">
      <c r="A33" s="21"/>
      <c r="B33" s="17"/>
      <c r="C33" s="17"/>
      <c r="D33" s="17"/>
      <c r="E33" s="17"/>
      <c r="F33" s="17"/>
      <c r="G33" s="17"/>
      <c r="H33" s="17"/>
      <c r="I33" s="17"/>
      <c r="J33" s="17"/>
      <c r="K33" s="17"/>
      <c r="L33" s="17"/>
    </row>
    <row r="34" spans="1:12" ht="15.75" customHeight="1">
      <c r="A34" s="14" t="s">
        <v>234</v>
      </c>
      <c r="B34" s="17">
        <v>0.74</v>
      </c>
      <c r="C34" s="17">
        <v>1.22</v>
      </c>
      <c r="D34" s="17">
        <v>1.8</v>
      </c>
      <c r="E34" s="17">
        <v>2.11</v>
      </c>
      <c r="F34" s="17">
        <v>2.22</v>
      </c>
      <c r="G34" s="17">
        <v>2.25</v>
      </c>
      <c r="H34" s="17">
        <v>2.28</v>
      </c>
      <c r="I34" s="17">
        <v>2.27</v>
      </c>
      <c r="J34" s="17">
        <v>3</v>
      </c>
      <c r="K34" s="17">
        <v>2.9</v>
      </c>
      <c r="L34" s="17">
        <v>3.08</v>
      </c>
    </row>
    <row r="35" spans="1:12" ht="15.75" customHeight="1">
      <c r="A35" s="15"/>
      <c r="B35" s="17"/>
      <c r="C35" s="17"/>
      <c r="D35" s="17"/>
      <c r="E35" s="17"/>
      <c r="F35" s="17"/>
      <c r="G35" s="17"/>
      <c r="H35" s="17"/>
      <c r="I35" s="17"/>
      <c r="J35" s="17"/>
      <c r="K35" s="17"/>
      <c r="L35" s="17"/>
    </row>
    <row r="36" spans="1:12" ht="15.75" customHeight="1">
      <c r="A36" s="14" t="s">
        <v>216</v>
      </c>
      <c r="B36" s="17" t="s">
        <v>1</v>
      </c>
      <c r="C36" s="17" t="s">
        <v>1</v>
      </c>
      <c r="D36" s="17" t="s">
        <v>1</v>
      </c>
      <c r="E36" s="17" t="s">
        <v>1</v>
      </c>
      <c r="F36" s="17" t="s">
        <v>1</v>
      </c>
      <c r="G36" s="17" t="s">
        <v>1</v>
      </c>
      <c r="H36" s="17">
        <v>0.84</v>
      </c>
      <c r="I36" s="17">
        <v>0.97</v>
      </c>
      <c r="J36" s="17">
        <v>1.13</v>
      </c>
      <c r="K36" s="17">
        <v>1.15</v>
      </c>
      <c r="L36" s="17">
        <v>0.98</v>
      </c>
    </row>
    <row r="37" spans="1:12" ht="15.75" customHeight="1">
      <c r="A37" s="15"/>
      <c r="B37" s="13"/>
      <c r="C37" s="13"/>
      <c r="D37" s="13"/>
      <c r="E37" s="13"/>
      <c r="F37" s="13"/>
      <c r="G37" s="13"/>
      <c r="H37" s="13"/>
      <c r="I37" s="13"/>
      <c r="J37" s="13"/>
      <c r="K37" s="13"/>
      <c r="L37" s="13"/>
    </row>
    <row r="38" spans="1:12" ht="15.75" customHeight="1">
      <c r="A38" s="19" t="s">
        <v>217</v>
      </c>
      <c r="B38" s="17" t="s">
        <v>1</v>
      </c>
      <c r="C38" s="17" t="s">
        <v>1</v>
      </c>
      <c r="D38" s="17" t="s">
        <v>1</v>
      </c>
      <c r="E38" s="17" t="s">
        <v>1</v>
      </c>
      <c r="F38" s="17" t="s">
        <v>1</v>
      </c>
      <c r="G38" s="17" t="s">
        <v>1</v>
      </c>
      <c r="H38" s="17">
        <v>1.59</v>
      </c>
      <c r="I38" s="17">
        <v>1.3</v>
      </c>
      <c r="J38" s="17">
        <v>1.32</v>
      </c>
      <c r="K38" s="17">
        <v>1.22</v>
      </c>
      <c r="L38" s="17">
        <v>3.04</v>
      </c>
    </row>
    <row r="39" spans="1:12" ht="15.75" customHeight="1">
      <c r="A39" s="21"/>
      <c r="B39" s="17"/>
      <c r="C39" s="17"/>
      <c r="D39" s="17"/>
      <c r="E39" s="17"/>
      <c r="F39" s="17"/>
      <c r="G39" s="17"/>
      <c r="H39" s="17"/>
      <c r="I39" s="17"/>
      <c r="J39" s="17"/>
      <c r="K39" s="17"/>
      <c r="L39" s="17"/>
    </row>
    <row r="40" spans="1:12" ht="15.75" customHeight="1">
      <c r="A40" s="14" t="s">
        <v>218</v>
      </c>
      <c r="B40" s="13" t="s">
        <v>1</v>
      </c>
      <c r="C40" s="13" t="s">
        <v>1</v>
      </c>
      <c r="D40" s="13" t="s">
        <v>1</v>
      </c>
      <c r="E40" s="13" t="s">
        <v>1</v>
      </c>
      <c r="F40" s="13" t="s">
        <v>1</v>
      </c>
      <c r="G40" s="13" t="s">
        <v>1</v>
      </c>
      <c r="H40" s="17">
        <v>2.21</v>
      </c>
      <c r="I40" s="17">
        <v>2.26</v>
      </c>
      <c r="J40" s="17">
        <v>2.94</v>
      </c>
      <c r="K40" s="17">
        <v>2.8</v>
      </c>
      <c r="L40" s="17">
        <v>1.21</v>
      </c>
    </row>
    <row r="41" spans="1:12" ht="15.75" customHeight="1">
      <c r="A41" s="15"/>
      <c r="B41" s="13"/>
      <c r="C41" s="13"/>
      <c r="D41" s="13"/>
      <c r="E41" s="13"/>
      <c r="F41" s="13"/>
      <c r="G41" s="13"/>
      <c r="H41" s="13"/>
      <c r="I41" s="13"/>
      <c r="J41" s="13"/>
      <c r="K41" s="13"/>
      <c r="L41" s="13"/>
    </row>
    <row r="42" spans="1:12" ht="15.75" customHeight="1">
      <c r="A42" s="14" t="s">
        <v>219</v>
      </c>
      <c r="B42" s="13" t="s">
        <v>1</v>
      </c>
      <c r="C42" s="13" t="s">
        <v>1</v>
      </c>
      <c r="D42" s="13" t="s">
        <v>1</v>
      </c>
      <c r="E42" s="13" t="s">
        <v>1</v>
      </c>
      <c r="F42" s="13" t="s">
        <v>1</v>
      </c>
      <c r="G42" s="13" t="s">
        <v>1</v>
      </c>
      <c r="H42" s="13" t="s">
        <v>1</v>
      </c>
      <c r="I42" s="17">
        <v>0.98</v>
      </c>
      <c r="J42" s="17">
        <v>0.85</v>
      </c>
      <c r="K42" s="17">
        <v>0.86</v>
      </c>
      <c r="L42" s="17">
        <v>0.92</v>
      </c>
    </row>
    <row r="43" spans="1:12" ht="15.75" customHeight="1">
      <c r="A43" s="15"/>
      <c r="B43" s="13"/>
      <c r="C43" s="13"/>
      <c r="D43" s="13"/>
      <c r="E43" s="13"/>
      <c r="F43" s="13"/>
      <c r="G43" s="13"/>
      <c r="H43" s="13"/>
      <c r="I43" s="13"/>
      <c r="J43" s="13"/>
      <c r="K43" s="13"/>
      <c r="L43" s="13"/>
    </row>
    <row r="44" spans="1:12" ht="15.75" customHeight="1">
      <c r="A44" s="14" t="s">
        <v>220</v>
      </c>
      <c r="B44" s="13" t="s">
        <v>1</v>
      </c>
      <c r="C44" s="13" t="s">
        <v>1</v>
      </c>
      <c r="D44" s="17" t="s">
        <v>1</v>
      </c>
      <c r="E44" s="17">
        <v>1.96</v>
      </c>
      <c r="F44" s="17">
        <v>2.14</v>
      </c>
      <c r="G44" s="17">
        <v>2.32</v>
      </c>
      <c r="H44" s="17">
        <v>2.49</v>
      </c>
      <c r="I44" s="17">
        <v>2.82</v>
      </c>
      <c r="J44" s="17">
        <v>3.11</v>
      </c>
      <c r="K44" s="17">
        <v>3.15</v>
      </c>
      <c r="L44" s="17">
        <v>2.23</v>
      </c>
    </row>
    <row r="45" spans="1:12" ht="15.75" customHeight="1">
      <c r="A45" s="15"/>
      <c r="B45" s="13"/>
      <c r="C45" s="13"/>
      <c r="D45" s="13"/>
      <c r="E45" s="13"/>
      <c r="F45" s="13"/>
      <c r="G45" s="13"/>
      <c r="H45" s="13"/>
      <c r="I45" s="13"/>
      <c r="J45" s="13"/>
      <c r="K45" s="13"/>
      <c r="L45" s="13"/>
    </row>
    <row r="46" spans="1:12" ht="15.75" customHeight="1">
      <c r="A46" s="14" t="s">
        <v>221</v>
      </c>
      <c r="B46" s="17">
        <v>0</v>
      </c>
      <c r="C46" s="17">
        <v>0.79</v>
      </c>
      <c r="D46" s="17">
        <v>1.1</v>
      </c>
      <c r="E46" s="17">
        <v>1.32</v>
      </c>
      <c r="F46" s="17">
        <v>1.46</v>
      </c>
      <c r="G46" s="17">
        <v>1.46</v>
      </c>
      <c r="H46" s="17">
        <v>1.75</v>
      </c>
      <c r="I46" s="17">
        <v>2.08</v>
      </c>
      <c r="J46" s="17">
        <v>2.21</v>
      </c>
      <c r="K46" s="17">
        <v>2.17</v>
      </c>
      <c r="L46" s="17">
        <v>3.39</v>
      </c>
    </row>
    <row r="47" spans="1:12" ht="15.75" customHeight="1">
      <c r="A47" s="15"/>
      <c r="B47" s="13"/>
      <c r="C47" s="13"/>
      <c r="D47" s="13"/>
      <c r="E47" s="13"/>
      <c r="F47" s="13"/>
      <c r="G47" s="13"/>
      <c r="H47" s="13"/>
      <c r="I47" s="13"/>
      <c r="J47" s="13"/>
      <c r="K47" s="13"/>
      <c r="L47" s="13"/>
    </row>
    <row r="48" spans="1:12" ht="15.75" customHeight="1">
      <c r="A48" s="14" t="s">
        <v>222</v>
      </c>
      <c r="B48" s="17">
        <v>1.05</v>
      </c>
      <c r="C48" s="17">
        <v>1.21</v>
      </c>
      <c r="D48" s="17">
        <v>1.67</v>
      </c>
      <c r="E48" s="17">
        <v>2.85</v>
      </c>
      <c r="F48" s="17">
        <v>2.9</v>
      </c>
      <c r="G48" s="17">
        <v>3.34</v>
      </c>
      <c r="H48" s="17">
        <v>3.6</v>
      </c>
      <c r="I48" s="17">
        <v>4.18</v>
      </c>
      <c r="J48" s="17">
        <v>4.22</v>
      </c>
      <c r="K48" s="17">
        <v>4.23</v>
      </c>
      <c r="L48" s="17">
        <v>4.44</v>
      </c>
    </row>
    <row r="49" spans="1:12" ht="15.75" customHeight="1">
      <c r="A49" s="15"/>
      <c r="B49" s="13"/>
      <c r="C49" s="13"/>
      <c r="D49" s="13"/>
      <c r="E49" s="13"/>
      <c r="F49" s="13"/>
      <c r="G49" s="13"/>
      <c r="H49" s="13"/>
      <c r="I49" s="13"/>
      <c r="J49" s="13"/>
      <c r="K49" s="13"/>
      <c r="L49" s="13"/>
    </row>
    <row r="50" spans="1:12" ht="15.75" customHeight="1">
      <c r="A50" s="14" t="s">
        <v>223</v>
      </c>
      <c r="B50" s="17">
        <v>1.21</v>
      </c>
      <c r="C50" s="17">
        <v>0.69</v>
      </c>
      <c r="D50" s="17">
        <v>0.68</v>
      </c>
      <c r="E50" s="17">
        <v>1.5</v>
      </c>
      <c r="F50" s="17">
        <v>1.59</v>
      </c>
      <c r="G50" s="17">
        <v>2.06</v>
      </c>
      <c r="H50" s="17">
        <v>1.89</v>
      </c>
      <c r="I50" s="17">
        <v>2.19</v>
      </c>
      <c r="J50" s="17">
        <v>2.2</v>
      </c>
      <c r="K50" s="17">
        <v>2.22</v>
      </c>
      <c r="L50" s="17">
        <v>2.28</v>
      </c>
    </row>
    <row r="51" spans="1:12" ht="15.75" customHeight="1">
      <c r="A51" s="15"/>
      <c r="B51" s="17"/>
      <c r="C51" s="17"/>
      <c r="D51" s="17"/>
      <c r="E51" s="17"/>
      <c r="F51" s="17"/>
      <c r="G51" s="17"/>
      <c r="H51" s="17"/>
      <c r="I51" s="17"/>
      <c r="J51" s="17"/>
      <c r="K51" s="17"/>
      <c r="L51" s="17"/>
    </row>
    <row r="52" spans="1:12" ht="15.75" customHeight="1">
      <c r="A52" s="14" t="s">
        <v>224</v>
      </c>
      <c r="B52" s="17">
        <v>1.01</v>
      </c>
      <c r="C52" s="17">
        <v>0.2</v>
      </c>
      <c r="D52" s="17">
        <v>0.64</v>
      </c>
      <c r="E52" s="17">
        <v>0.78</v>
      </c>
      <c r="F52" s="17">
        <v>0.82</v>
      </c>
      <c r="G52" s="17">
        <v>0.83</v>
      </c>
      <c r="H52" s="17">
        <v>0.95</v>
      </c>
      <c r="I52" s="17">
        <v>1.3</v>
      </c>
      <c r="J52" s="17">
        <v>1.44</v>
      </c>
      <c r="K52" s="17">
        <v>1.47</v>
      </c>
      <c r="L52" s="17">
        <v>1.93</v>
      </c>
    </row>
    <row r="53" spans="1:12" ht="15.75" customHeight="1">
      <c r="A53" s="15"/>
      <c r="B53" s="30"/>
      <c r="C53" s="30"/>
      <c r="D53" s="30"/>
      <c r="E53" s="30"/>
      <c r="F53" s="30"/>
      <c r="G53" s="30"/>
      <c r="H53" s="30"/>
      <c r="I53" s="30"/>
      <c r="J53" s="30"/>
      <c r="K53" s="30"/>
      <c r="L53" s="17"/>
    </row>
    <row r="54" spans="1:12" ht="15.75" customHeight="1">
      <c r="A54" s="19" t="s">
        <v>225</v>
      </c>
      <c r="B54" s="17">
        <v>2.65</v>
      </c>
      <c r="C54" s="17">
        <v>2.4</v>
      </c>
      <c r="D54" s="17">
        <v>2.54</v>
      </c>
      <c r="E54" s="17">
        <v>2.82</v>
      </c>
      <c r="F54" s="17">
        <v>2.78</v>
      </c>
      <c r="G54" s="17">
        <v>2.82</v>
      </c>
      <c r="H54" s="17">
        <v>3</v>
      </c>
      <c r="I54" s="17">
        <v>3.12</v>
      </c>
      <c r="J54" s="17">
        <v>3.25</v>
      </c>
      <c r="K54" s="17">
        <v>3.24</v>
      </c>
      <c r="L54" s="17">
        <v>3.5</v>
      </c>
    </row>
    <row r="55" spans="1:12" ht="15.75" customHeight="1">
      <c r="A55" s="18"/>
      <c r="B55" s="30"/>
      <c r="C55" s="30"/>
      <c r="D55" s="30"/>
      <c r="E55" s="30"/>
      <c r="F55" s="30"/>
      <c r="G55" s="30"/>
      <c r="H55" s="30"/>
      <c r="I55" s="30"/>
      <c r="J55" s="30"/>
      <c r="K55" s="30"/>
      <c r="L55" s="17"/>
    </row>
    <row r="56" spans="1:12" ht="15.75" customHeight="1">
      <c r="A56" s="14" t="s">
        <v>226</v>
      </c>
      <c r="B56" s="17" t="s">
        <v>1</v>
      </c>
      <c r="C56" s="17" t="s">
        <v>1</v>
      </c>
      <c r="D56" s="17" t="s">
        <v>1</v>
      </c>
      <c r="E56" s="17" t="s">
        <v>1</v>
      </c>
      <c r="F56" s="17" t="s">
        <v>1</v>
      </c>
      <c r="G56" s="17" t="s">
        <v>1</v>
      </c>
      <c r="H56" s="17" t="s">
        <v>1</v>
      </c>
      <c r="I56" s="17">
        <v>1.66</v>
      </c>
      <c r="J56" s="17">
        <v>1.63</v>
      </c>
      <c r="K56" s="17">
        <v>1.57</v>
      </c>
      <c r="L56" s="17">
        <v>1.65</v>
      </c>
    </row>
    <row r="57" spans="1:12" ht="15.75" customHeight="1">
      <c r="A57" s="24"/>
      <c r="B57" s="25"/>
      <c r="C57" s="25"/>
      <c r="D57" s="25"/>
      <c r="E57" s="25"/>
      <c r="F57" s="25"/>
      <c r="G57" s="25"/>
      <c r="H57" s="25"/>
      <c r="I57" s="25"/>
      <c r="J57" s="26"/>
      <c r="K57" s="25"/>
      <c r="L57" s="25"/>
    </row>
    <row r="58" spans="1:11" ht="15">
      <c r="A58" s="14" t="s">
        <v>194</v>
      </c>
      <c r="B58" s="28"/>
      <c r="C58" s="29"/>
      <c r="D58" s="29"/>
      <c r="E58" s="29"/>
      <c r="F58" s="29"/>
      <c r="G58" s="29"/>
      <c r="H58" s="29"/>
      <c r="I58" s="29"/>
      <c r="J58" s="29"/>
      <c r="K58" s="28"/>
    </row>
    <row r="59" spans="1:11" ht="15">
      <c r="A59" s="14"/>
      <c r="B59" s="28"/>
      <c r="C59" s="16"/>
      <c r="D59" s="16"/>
      <c r="E59" s="16"/>
      <c r="F59" s="16"/>
      <c r="G59" s="16"/>
      <c r="H59" s="30"/>
      <c r="I59" s="30"/>
      <c r="J59" s="30"/>
      <c r="K59" s="28"/>
    </row>
    <row r="60" spans="1:11" ht="15">
      <c r="A60" s="14" t="s">
        <v>345</v>
      </c>
      <c r="B60" s="28"/>
      <c r="C60" s="16"/>
      <c r="D60" s="16"/>
      <c r="E60" s="16"/>
      <c r="F60" s="16"/>
      <c r="G60" s="16"/>
      <c r="H60" s="30"/>
      <c r="I60" s="30"/>
      <c r="J60" s="30"/>
      <c r="K60" s="28"/>
    </row>
    <row r="61" spans="1:11" ht="15">
      <c r="A61" s="14"/>
      <c r="B61" s="28"/>
      <c r="C61" s="16"/>
      <c r="D61" s="16"/>
      <c r="E61" s="16"/>
      <c r="F61" s="16"/>
      <c r="G61" s="16"/>
      <c r="H61" s="30"/>
      <c r="I61" s="30"/>
      <c r="J61" s="30"/>
      <c r="K61" s="28"/>
    </row>
    <row r="62" spans="1:11" ht="15">
      <c r="A62" s="14"/>
      <c r="B62" s="28"/>
      <c r="C62" s="16"/>
      <c r="D62" s="16"/>
      <c r="E62" s="16"/>
      <c r="F62" s="16"/>
      <c r="G62" s="16"/>
      <c r="H62" s="30"/>
      <c r="I62" s="30"/>
      <c r="J62" s="30"/>
      <c r="K62" s="28"/>
    </row>
    <row r="63" spans="8:11" ht="12.75">
      <c r="H63" s="6"/>
      <c r="I63" s="6"/>
      <c r="J63" s="6"/>
      <c r="K63" s="3"/>
    </row>
    <row r="64" spans="8:11" ht="12.75">
      <c r="H64" s="6"/>
      <c r="I64" s="6"/>
      <c r="J64" s="6"/>
      <c r="K64" s="3"/>
    </row>
    <row r="65" spans="8:11" ht="12.75">
      <c r="H65" s="6"/>
      <c r="I65" s="6"/>
      <c r="J65" s="6"/>
      <c r="K65" s="3"/>
    </row>
    <row r="66" spans="8:11" ht="12.75">
      <c r="H66" s="6"/>
      <c r="I66" s="6"/>
      <c r="J66" s="6"/>
      <c r="K66" s="3"/>
    </row>
    <row r="67" spans="8:11" ht="12.75">
      <c r="H67" s="6"/>
      <c r="I67" s="6"/>
      <c r="J67" s="6"/>
      <c r="K67" s="3"/>
    </row>
    <row r="68" spans="8:11" ht="12.75">
      <c r="H68" s="6"/>
      <c r="I68" s="6"/>
      <c r="J68" s="6"/>
      <c r="K68" s="3"/>
    </row>
    <row r="69" spans="8:11" ht="12.75">
      <c r="H69" s="6"/>
      <c r="I69" s="6"/>
      <c r="J69" s="6"/>
      <c r="K69" s="3"/>
    </row>
    <row r="70" spans="8:11" ht="12.75">
      <c r="H70" s="6"/>
      <c r="I70" s="6"/>
      <c r="J70" s="6"/>
      <c r="K70" s="3"/>
    </row>
  </sheetData>
  <printOptions/>
  <pageMargins left="0.75" right="0.75" top="1" bottom="1" header="0.5" footer="0.5"/>
  <pageSetup fitToHeight="1" fitToWidth="1" horizontalDpi="600" verticalDpi="600" orientation="portrait" paperSize="9" scale="74" r:id="rId1"/>
  <headerFooter alignWithMargins="0">
    <oddFooter xml:space="preserve">&amp;R&amp;"Arial Narrow,Normal"&amp;11REPORT ON PAYMENT SYSTEMS 1999 &amp;"Arial,Normal"&amp;12 &amp;"Times New Roman,Normal"&amp;16 61&amp;"Arial,Normal"&amp;10 </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A1"/>
  <sheetViews>
    <sheetView workbookViewId="0" topLeftCell="A34">
      <selection activeCell="B36" sqref="B36"/>
    </sheetView>
  </sheetViews>
  <sheetFormatPr defaultColWidth="11.421875" defaultRowHeight="12.75"/>
  <sheetData/>
  <printOptions/>
  <pageMargins left="0.75" right="0.75" top="1" bottom="1" header="0.5" footer="0.5"/>
  <pageSetup fitToHeight="1" fitToWidth="1" horizontalDpi="600" verticalDpi="600" orientation="portrait" paperSize="9" scale="83" r:id="rId2"/>
  <headerFooter alignWithMargins="0">
    <oddFooter xml:space="preserve">&amp;L&amp;"Times New Roman,Normal"&amp;16 &amp;14 62&amp;"Arial,Normal"&amp;10  &amp;"Arial Narrow,Normal"REPORT ON PAYMENT SYSTEMS 1999  </oddFoot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A1:Z37"/>
  <sheetViews>
    <sheetView workbookViewId="0" topLeftCell="A1">
      <selection activeCell="B36" sqref="B36"/>
    </sheetView>
  </sheetViews>
  <sheetFormatPr defaultColWidth="11.421875" defaultRowHeight="12.75"/>
  <cols>
    <col min="1" max="1" width="45.7109375" style="0" customWidth="1"/>
    <col min="2" max="7" width="11.7109375" style="0" customWidth="1"/>
  </cols>
  <sheetData>
    <row r="1" ht="15.75" customHeight="1">
      <c r="A1" s="9" t="s">
        <v>330</v>
      </c>
    </row>
    <row r="2" spans="1:9" ht="15.75" customHeight="1">
      <c r="A2" s="9"/>
      <c r="B2" s="1"/>
      <c r="C2" s="1"/>
      <c r="D2" s="1"/>
      <c r="E2" s="1"/>
      <c r="F2" s="1"/>
      <c r="G2" s="1"/>
      <c r="H2" s="1"/>
      <c r="I2" s="1"/>
    </row>
    <row r="3" spans="1:26" s="7" customFormat="1" ht="15.75" customHeight="1">
      <c r="A3" s="36"/>
      <c r="B3" s="33"/>
      <c r="C3" s="33"/>
      <c r="D3" s="33"/>
      <c r="E3" s="33"/>
      <c r="F3" s="33"/>
      <c r="G3" s="33"/>
      <c r="H3" s="1"/>
      <c r="I3" s="1"/>
      <c r="J3" s="1"/>
      <c r="K3" s="1"/>
      <c r="L3" s="1"/>
      <c r="M3" s="1"/>
      <c r="N3" s="1"/>
      <c r="O3" s="1"/>
      <c r="P3" s="1"/>
      <c r="Q3" s="1"/>
      <c r="R3" s="1"/>
      <c r="S3" s="1"/>
      <c r="T3" s="1"/>
      <c r="U3" s="1"/>
      <c r="V3" s="1"/>
      <c r="W3" s="1"/>
      <c r="X3" s="1"/>
      <c r="Y3" s="1"/>
      <c r="Z3" s="1"/>
    </row>
    <row r="4" spans="1:26" ht="15.75" customHeight="1">
      <c r="A4" s="12"/>
      <c r="B4" s="330" t="s">
        <v>346</v>
      </c>
      <c r="C4" s="330"/>
      <c r="D4" s="330" t="s">
        <v>227</v>
      </c>
      <c r="E4" s="330"/>
      <c r="F4" s="22" t="s">
        <v>228</v>
      </c>
      <c r="G4" s="22" t="s">
        <v>229</v>
      </c>
      <c r="H4" s="1"/>
      <c r="I4" s="1"/>
      <c r="J4" s="1"/>
      <c r="K4" s="1"/>
      <c r="L4" s="1"/>
      <c r="M4" s="1"/>
      <c r="N4" s="1"/>
      <c r="O4" s="1"/>
      <c r="P4" s="1"/>
      <c r="Q4" s="1"/>
      <c r="R4" s="1"/>
      <c r="S4" s="1"/>
      <c r="T4" s="1"/>
      <c r="U4" s="1"/>
      <c r="V4" s="1"/>
      <c r="W4" s="1"/>
      <c r="X4" s="1"/>
      <c r="Y4" s="1"/>
      <c r="Z4" s="1"/>
    </row>
    <row r="5" spans="1:9" ht="15.75" customHeight="1">
      <c r="A5" s="12"/>
      <c r="B5" s="330"/>
      <c r="C5" s="330"/>
      <c r="D5" s="330"/>
      <c r="E5" s="330"/>
      <c r="F5" s="22"/>
      <c r="G5" s="22"/>
      <c r="H5" s="1"/>
      <c r="I5" s="1"/>
    </row>
    <row r="6" spans="1:8" ht="15.75" customHeight="1">
      <c r="A6" s="31"/>
      <c r="B6" s="35">
        <v>36161</v>
      </c>
      <c r="C6" s="35">
        <v>36526</v>
      </c>
      <c r="D6" s="35">
        <v>36161</v>
      </c>
      <c r="E6" s="35">
        <v>36526</v>
      </c>
      <c r="F6" s="35">
        <v>36526</v>
      </c>
      <c r="G6" s="35">
        <v>36526</v>
      </c>
      <c r="H6" s="1"/>
    </row>
    <row r="7" spans="1:7" ht="15.75" customHeight="1">
      <c r="A7" s="16"/>
      <c r="B7" s="17"/>
      <c r="C7" s="17"/>
      <c r="D7" s="17"/>
      <c r="E7" s="17"/>
      <c r="F7" s="17"/>
      <c r="G7" s="17"/>
    </row>
    <row r="8" spans="1:7" ht="15.75" customHeight="1">
      <c r="A8" s="12" t="s">
        <v>230</v>
      </c>
      <c r="B8" s="17"/>
      <c r="C8" s="17"/>
      <c r="D8" s="17"/>
      <c r="E8" s="17"/>
      <c r="F8" s="17"/>
      <c r="G8" s="17"/>
    </row>
    <row r="9" spans="1:7" ht="15.75" customHeight="1">
      <c r="A9" s="32"/>
      <c r="B9" s="17"/>
      <c r="C9" s="17"/>
      <c r="D9" s="17"/>
      <c r="E9" s="17"/>
      <c r="F9" s="17"/>
      <c r="G9" s="17"/>
    </row>
    <row r="10" spans="1:7" ht="15.75" customHeight="1">
      <c r="A10" s="32"/>
      <c r="B10" s="17"/>
      <c r="C10" s="17"/>
      <c r="D10" s="17"/>
      <c r="E10" s="17"/>
      <c r="F10" s="17"/>
      <c r="G10" s="17"/>
    </row>
    <row r="11" spans="1:7" ht="15.75" customHeight="1">
      <c r="A11" s="14" t="s">
        <v>33</v>
      </c>
      <c r="B11" s="17">
        <v>103.28</v>
      </c>
      <c r="C11" s="17">
        <v>135.86</v>
      </c>
      <c r="D11" s="17">
        <v>60.86</v>
      </c>
      <c r="E11" s="17">
        <v>60.89</v>
      </c>
      <c r="F11" s="296">
        <v>10</v>
      </c>
      <c r="G11" s="17">
        <v>175</v>
      </c>
    </row>
    <row r="12" spans="1:7" ht="15.75" customHeight="1">
      <c r="A12" s="14" t="s">
        <v>25</v>
      </c>
      <c r="B12" s="296" t="s">
        <v>26</v>
      </c>
      <c r="C12" s="17">
        <v>154.66</v>
      </c>
      <c r="D12" s="17">
        <v>70.96</v>
      </c>
      <c r="E12" s="17">
        <v>69.98</v>
      </c>
      <c r="F12" s="296">
        <v>30</v>
      </c>
      <c r="G12" s="17">
        <v>185</v>
      </c>
    </row>
    <row r="13" spans="1:7" ht="15.75" customHeight="1">
      <c r="A13" s="14"/>
      <c r="B13" s="17"/>
      <c r="C13" s="17"/>
      <c r="D13" s="17"/>
      <c r="E13" s="17"/>
      <c r="F13" s="17"/>
      <c r="G13" s="17"/>
    </row>
    <row r="14" spans="1:7" ht="15.75" customHeight="1">
      <c r="A14" s="12" t="s">
        <v>27</v>
      </c>
      <c r="B14" s="17"/>
      <c r="C14" s="17"/>
      <c r="D14" s="17"/>
      <c r="E14" s="17"/>
      <c r="F14" s="17"/>
      <c r="G14" s="17"/>
    </row>
    <row r="15" spans="1:7" ht="15.75" customHeight="1">
      <c r="A15" s="32"/>
      <c r="B15" s="17"/>
      <c r="C15" s="17"/>
      <c r="D15" s="17"/>
      <c r="E15" s="17"/>
      <c r="F15" s="17"/>
      <c r="G15" s="17"/>
    </row>
    <row r="16" spans="1:7" ht="15.75" customHeight="1">
      <c r="A16" s="32"/>
      <c r="B16" s="17"/>
      <c r="C16" s="17"/>
      <c r="D16" s="17"/>
      <c r="E16" s="17"/>
      <c r="F16" s="17"/>
      <c r="G16" s="17"/>
    </row>
    <row r="17" spans="1:7" ht="15.75" customHeight="1">
      <c r="A17" s="22" t="s">
        <v>231</v>
      </c>
      <c r="B17" s="17"/>
      <c r="C17" s="17"/>
      <c r="D17" s="17"/>
      <c r="E17" s="17"/>
      <c r="F17" s="17"/>
      <c r="G17" s="17"/>
    </row>
    <row r="18" spans="1:7" ht="15.75" customHeight="1">
      <c r="A18" s="15"/>
      <c r="B18" s="17"/>
      <c r="C18" s="17"/>
      <c r="D18" s="17"/>
      <c r="E18" s="17"/>
      <c r="F18" s="17"/>
      <c r="G18" s="17"/>
    </row>
    <row r="19" spans="1:7" ht="15.75" customHeight="1">
      <c r="A19" s="15"/>
      <c r="B19" s="17"/>
      <c r="C19" s="17"/>
      <c r="D19" s="17"/>
      <c r="E19" s="17"/>
      <c r="F19" s="17"/>
      <c r="G19" s="17"/>
    </row>
    <row r="20" spans="1:7" ht="15.75" customHeight="1">
      <c r="A20" s="14" t="s">
        <v>34</v>
      </c>
      <c r="B20" s="17">
        <v>72.36</v>
      </c>
      <c r="C20" s="17">
        <v>94.61</v>
      </c>
      <c r="D20" s="17">
        <v>45.99</v>
      </c>
      <c r="E20" s="17">
        <v>49.98</v>
      </c>
      <c r="F20" s="296">
        <v>10</v>
      </c>
      <c r="G20" s="17">
        <v>250</v>
      </c>
    </row>
    <row r="21" spans="1:7" ht="15.75" customHeight="1">
      <c r="A21" s="14" t="s">
        <v>25</v>
      </c>
      <c r="B21" s="296" t="s">
        <v>28</v>
      </c>
      <c r="C21" s="17">
        <v>106.82</v>
      </c>
      <c r="D21" s="17">
        <v>46.41</v>
      </c>
      <c r="E21" s="17">
        <v>50.4</v>
      </c>
      <c r="F21" s="17">
        <v>35</v>
      </c>
      <c r="G21" s="17">
        <v>250</v>
      </c>
    </row>
    <row r="22" spans="1:7" ht="15.75" customHeight="1">
      <c r="A22" s="14"/>
      <c r="B22" s="17"/>
      <c r="C22" s="17"/>
      <c r="D22" s="17"/>
      <c r="E22" s="17"/>
      <c r="G22" s="17"/>
    </row>
    <row r="23" spans="1:7" ht="15.75" customHeight="1">
      <c r="A23" s="14" t="s">
        <v>232</v>
      </c>
      <c r="B23" s="17"/>
      <c r="C23" s="17"/>
      <c r="D23" s="17"/>
      <c r="E23" s="17"/>
      <c r="F23" s="17"/>
      <c r="G23" s="17"/>
    </row>
    <row r="24" spans="1:7" ht="15.75" customHeight="1">
      <c r="A24" s="15"/>
      <c r="B24" s="17"/>
      <c r="C24" s="17"/>
      <c r="D24" s="17"/>
      <c r="E24" s="17"/>
      <c r="F24" s="17"/>
      <c r="G24" s="17"/>
    </row>
    <row r="25" spans="1:7" ht="15.75" customHeight="1">
      <c r="A25" s="14"/>
      <c r="B25" s="17"/>
      <c r="C25" s="17"/>
      <c r="D25" s="17"/>
      <c r="E25" s="17"/>
      <c r="F25" s="17"/>
      <c r="G25" s="17"/>
    </row>
    <row r="26" spans="1:7" ht="15.75" customHeight="1">
      <c r="A26" s="14" t="s">
        <v>29</v>
      </c>
      <c r="B26" s="17">
        <v>244.14</v>
      </c>
      <c r="C26" s="17">
        <v>261.48</v>
      </c>
      <c r="D26" s="17">
        <v>234.28</v>
      </c>
      <c r="E26" s="17">
        <v>279.19</v>
      </c>
      <c r="F26" s="296">
        <v>40</v>
      </c>
      <c r="G26" s="17">
        <v>400</v>
      </c>
    </row>
    <row r="27" spans="1:7" ht="15.75" customHeight="1">
      <c r="A27" s="14" t="s">
        <v>30</v>
      </c>
      <c r="B27" s="17">
        <v>353.45</v>
      </c>
      <c r="C27" s="17">
        <v>376.55</v>
      </c>
      <c r="D27" s="17">
        <v>299.41</v>
      </c>
      <c r="E27" s="17">
        <v>316.19</v>
      </c>
      <c r="F27" s="296">
        <v>40</v>
      </c>
      <c r="G27" s="17">
        <v>1300</v>
      </c>
    </row>
    <row r="28" spans="1:7" ht="15.75" customHeight="1">
      <c r="A28" s="33" t="s">
        <v>31</v>
      </c>
      <c r="B28" s="297">
        <v>521.53</v>
      </c>
      <c r="C28" s="297">
        <v>485.86</v>
      </c>
      <c r="D28" s="297">
        <v>417.21</v>
      </c>
      <c r="E28" s="297">
        <v>370.46</v>
      </c>
      <c r="F28" s="298">
        <v>40</v>
      </c>
      <c r="G28" s="297">
        <v>1340</v>
      </c>
    </row>
    <row r="29" spans="1:8" ht="15.75" customHeight="1">
      <c r="A29" s="14" t="s">
        <v>195</v>
      </c>
      <c r="B29" s="29"/>
      <c r="C29" s="29"/>
      <c r="D29" s="29"/>
      <c r="E29" s="29"/>
      <c r="F29" s="29"/>
      <c r="G29" s="29"/>
      <c r="H29" s="2"/>
    </row>
    <row r="30" spans="1:8" ht="15.75" customHeight="1">
      <c r="A30" s="14"/>
      <c r="B30" s="29"/>
      <c r="C30" s="29"/>
      <c r="D30" s="29"/>
      <c r="E30" s="29"/>
      <c r="F30" s="29"/>
      <c r="G30" s="29"/>
      <c r="H30" s="2"/>
    </row>
    <row r="31" spans="1:8" ht="15.75" customHeight="1">
      <c r="A31" s="14"/>
      <c r="B31" s="29"/>
      <c r="C31" s="29"/>
      <c r="D31" s="29"/>
      <c r="E31" s="29"/>
      <c r="F31" s="29"/>
      <c r="G31" s="29"/>
      <c r="H31" s="2"/>
    </row>
    <row r="32" spans="1:8" ht="15.75" customHeight="1">
      <c r="A32" s="14"/>
      <c r="B32" s="29"/>
      <c r="C32" s="29"/>
      <c r="D32" s="29"/>
      <c r="E32" s="29"/>
      <c r="F32" s="29"/>
      <c r="G32" s="29"/>
      <c r="H32" s="2"/>
    </row>
    <row r="33" spans="1:8" ht="15.75" customHeight="1">
      <c r="A33" s="14"/>
      <c r="B33" s="29"/>
      <c r="C33" s="29"/>
      <c r="D33" s="29"/>
      <c r="E33" s="29"/>
      <c r="F33" s="29"/>
      <c r="G33" s="29"/>
      <c r="H33" s="2"/>
    </row>
    <row r="34" spans="1:8" ht="15.75" customHeight="1">
      <c r="A34" s="16"/>
      <c r="B34" s="29"/>
      <c r="C34" s="34"/>
      <c r="D34" s="34"/>
      <c r="E34" s="34"/>
      <c r="F34" s="34"/>
      <c r="G34" s="34"/>
      <c r="H34" s="2"/>
    </row>
    <row r="35" spans="1:8" ht="15.75" customHeight="1">
      <c r="A35" s="18"/>
      <c r="B35" s="38"/>
      <c r="C35" s="38"/>
      <c r="D35" s="38"/>
      <c r="E35" s="38"/>
      <c r="F35" s="38"/>
      <c r="G35" s="39"/>
      <c r="H35" s="2"/>
    </row>
    <row r="36" spans="1:7" ht="15.75" customHeight="1">
      <c r="A36" s="18"/>
      <c r="B36" s="18"/>
      <c r="C36" s="18"/>
      <c r="D36" s="18"/>
      <c r="E36" s="18"/>
      <c r="F36" s="18"/>
      <c r="G36" s="40"/>
    </row>
    <row r="37" spans="1:7" ht="15.75" customHeight="1">
      <c r="A37" s="18"/>
      <c r="B37" s="18"/>
      <c r="C37" s="18"/>
      <c r="D37" s="18"/>
      <c r="E37" s="18"/>
      <c r="F37" s="18"/>
      <c r="G37" s="40"/>
    </row>
    <row r="38" ht="15.75" customHeight="1"/>
  </sheetData>
  <mergeCells count="4">
    <mergeCell ref="B4:C4"/>
    <mergeCell ref="D4:E4"/>
    <mergeCell ref="B5:C5"/>
    <mergeCell ref="D5:E5"/>
  </mergeCells>
  <printOptions/>
  <pageMargins left="0.75" right="0.75" top="1" bottom="1" header="0.5" footer="0.5"/>
  <pageSetup fitToHeight="1" fitToWidth="1" horizontalDpi="600" verticalDpi="600" orientation="portrait" paperSize="9" scale="74" r:id="rId2"/>
  <headerFooter alignWithMargins="0">
    <oddFooter xml:space="preserve">&amp;R&amp;"Arial Narrow,Normal"&amp;11REPORT ON PAYMENT SYSTEMS 1999 &amp;"Arial,Normal"&amp;12 &amp;"Times New Roman,Normal"&amp;16 63&amp;"Arial,Normal"&amp;10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Q45"/>
  <sheetViews>
    <sheetView workbookViewId="0" topLeftCell="A1">
      <selection activeCell="B36" sqref="B36"/>
    </sheetView>
  </sheetViews>
  <sheetFormatPr defaultColWidth="11.421875" defaultRowHeight="15.75" customHeight="1"/>
  <cols>
    <col min="1" max="1" width="30.7109375" style="0" customWidth="1"/>
    <col min="2" max="13" width="7.28125" style="0" customWidth="1"/>
  </cols>
  <sheetData>
    <row r="1" spans="1:9" ht="15.75" customHeight="1">
      <c r="A1" s="9" t="s">
        <v>298</v>
      </c>
      <c r="B1" s="1"/>
      <c r="C1" s="1"/>
      <c r="D1" s="1"/>
      <c r="E1" s="1"/>
      <c r="G1" s="1"/>
      <c r="H1" s="1"/>
      <c r="I1" s="1"/>
    </row>
    <row r="2" spans="1:9" ht="15.75" customHeight="1">
      <c r="A2" s="10"/>
      <c r="C2" s="1"/>
      <c r="D2" s="1"/>
      <c r="E2" s="1"/>
      <c r="F2" s="1"/>
      <c r="G2" s="1"/>
      <c r="H2" s="1"/>
      <c r="I2" s="1"/>
    </row>
    <row r="3" spans="1:17" ht="15.75" customHeight="1">
      <c r="A3" s="8"/>
      <c r="B3" s="7"/>
      <c r="C3" s="7"/>
      <c r="D3" s="7"/>
      <c r="E3" s="1"/>
      <c r="F3" s="1"/>
      <c r="G3" s="1"/>
      <c r="H3" s="1"/>
      <c r="I3" s="1"/>
      <c r="N3" s="1"/>
      <c r="O3" s="1"/>
      <c r="P3" s="1"/>
      <c r="Q3" s="1"/>
    </row>
    <row r="4" spans="1:17" ht="15.75" customHeight="1">
      <c r="A4" s="27"/>
      <c r="B4" s="68">
        <v>1988</v>
      </c>
      <c r="C4" s="68">
        <v>1989</v>
      </c>
      <c r="D4" s="68">
        <v>1990</v>
      </c>
      <c r="E4" s="45">
        <v>1991</v>
      </c>
      <c r="F4" s="45">
        <v>1992</v>
      </c>
      <c r="G4" s="45">
        <v>1993</v>
      </c>
      <c r="H4" s="45">
        <v>1994</v>
      </c>
      <c r="I4" s="45">
        <v>1995</v>
      </c>
      <c r="J4" s="45">
        <v>1996</v>
      </c>
      <c r="K4" s="45">
        <v>1997</v>
      </c>
      <c r="L4" s="45">
        <v>1998</v>
      </c>
      <c r="M4" s="45">
        <v>1999</v>
      </c>
      <c r="N4" s="1"/>
      <c r="O4" s="1"/>
      <c r="P4" s="1"/>
      <c r="Q4" s="1"/>
    </row>
    <row r="5" spans="1:17" ht="15.75" customHeight="1">
      <c r="A5" s="12" t="s">
        <v>35</v>
      </c>
      <c r="B5" s="107">
        <f aca="true" t="shared" si="0" ref="B5:M5">+B10+B17+B28</f>
        <v>413.7</v>
      </c>
      <c r="C5" s="107">
        <f t="shared" si="0"/>
        <v>433.40000000000003</v>
      </c>
      <c r="D5" s="107">
        <f t="shared" si="0"/>
        <v>444.2</v>
      </c>
      <c r="E5" s="107">
        <f t="shared" si="0"/>
        <v>462.8</v>
      </c>
      <c r="F5" s="107">
        <f t="shared" si="0"/>
        <v>485.8</v>
      </c>
      <c r="G5" s="107">
        <f t="shared" si="0"/>
        <v>491.3</v>
      </c>
      <c r="H5" s="107">
        <f t="shared" si="0"/>
        <v>547.9590102310231</v>
      </c>
      <c r="I5" s="107">
        <f t="shared" si="0"/>
        <v>590.2465000000001</v>
      </c>
      <c r="J5" s="107">
        <f t="shared" si="0"/>
        <v>646.82</v>
      </c>
      <c r="K5" s="107">
        <f t="shared" si="0"/>
        <v>713.981</v>
      </c>
      <c r="L5" s="107">
        <f t="shared" si="0"/>
        <v>787.838576860727</v>
      </c>
      <c r="M5" s="107">
        <f t="shared" si="0"/>
        <v>845.1725073781889</v>
      </c>
      <c r="N5" s="1"/>
      <c r="O5" s="1"/>
      <c r="P5" s="1"/>
      <c r="Q5" s="1"/>
    </row>
    <row r="6" spans="1:17" ht="15.75" customHeight="1">
      <c r="A6" s="32"/>
      <c r="B6" s="108"/>
      <c r="C6" s="108"/>
      <c r="D6" s="108"/>
      <c r="E6" s="108"/>
      <c r="F6" s="108"/>
      <c r="G6" s="108"/>
      <c r="H6" s="108"/>
      <c r="I6" s="108"/>
      <c r="J6" s="108"/>
      <c r="K6" s="108"/>
      <c r="L6" s="108"/>
      <c r="M6" s="108"/>
      <c r="N6" s="1"/>
      <c r="O6" s="1"/>
      <c r="P6" s="1"/>
      <c r="Q6" s="1"/>
    </row>
    <row r="7" spans="1:17" ht="15.75" customHeight="1">
      <c r="A7" s="262" t="s">
        <v>132</v>
      </c>
      <c r="B7" s="107">
        <f aca="true" t="shared" si="1" ref="B7:M7">+B5-B23</f>
        <v>371.3086956521739</v>
      </c>
      <c r="C7" s="107">
        <f t="shared" si="1"/>
        <v>381.4586712683348</v>
      </c>
      <c r="D7" s="107">
        <f t="shared" si="1"/>
        <v>383.9800183318057</v>
      </c>
      <c r="E7" s="107">
        <f t="shared" si="1"/>
        <v>396.70000000000005</v>
      </c>
      <c r="F7" s="107">
        <f t="shared" si="1"/>
        <v>415.70000000000005</v>
      </c>
      <c r="G7" s="107">
        <f t="shared" si="1"/>
        <v>416.70000000000005</v>
      </c>
      <c r="H7" s="107">
        <f t="shared" si="1"/>
        <v>467.65901023102305</v>
      </c>
      <c r="I7" s="107">
        <f t="shared" si="1"/>
        <v>502.8375000000001</v>
      </c>
      <c r="J7" s="107">
        <f t="shared" si="1"/>
        <v>549.22</v>
      </c>
      <c r="K7" s="107">
        <f t="shared" si="1"/>
        <v>610.081</v>
      </c>
      <c r="L7" s="107">
        <f t="shared" si="1"/>
        <v>680.774620860727</v>
      </c>
      <c r="M7" s="107">
        <f t="shared" si="1"/>
        <v>737.8829263781889</v>
      </c>
      <c r="N7" s="1"/>
      <c r="O7" s="1"/>
      <c r="P7" s="1"/>
      <c r="Q7" s="1"/>
    </row>
    <row r="8" spans="1:13" ht="15.75" customHeight="1">
      <c r="A8" s="32"/>
      <c r="L8" s="221"/>
      <c r="M8" s="221"/>
    </row>
    <row r="9" spans="1:13" ht="15.75" customHeight="1">
      <c r="A9" s="15"/>
      <c r="B9" s="108"/>
      <c r="C9" s="108"/>
      <c r="D9" s="108"/>
      <c r="E9" s="108"/>
      <c r="F9" s="108"/>
      <c r="G9" s="108"/>
      <c r="H9" s="108"/>
      <c r="I9" s="108"/>
      <c r="J9" s="108"/>
      <c r="K9" s="108"/>
      <c r="L9" s="108"/>
      <c r="M9" s="108"/>
    </row>
    <row r="10" spans="1:13" ht="15.75" customHeight="1">
      <c r="A10" s="76" t="s">
        <v>133</v>
      </c>
      <c r="B10" s="107">
        <f aca="true" t="shared" si="2" ref="B10:G10">+B12+B14</f>
        <v>268.7</v>
      </c>
      <c r="C10" s="107">
        <f t="shared" si="2"/>
        <v>279</v>
      </c>
      <c r="D10" s="107">
        <f t="shared" si="2"/>
        <v>282.4</v>
      </c>
      <c r="E10" s="107">
        <f t="shared" si="2"/>
        <v>287</v>
      </c>
      <c r="F10" s="107">
        <f t="shared" si="2"/>
        <v>295.7</v>
      </c>
      <c r="G10" s="107">
        <f t="shared" si="2"/>
        <v>282.2</v>
      </c>
      <c r="H10" s="107">
        <f>'Tabell 421'!H5</f>
        <v>313.4567</v>
      </c>
      <c r="I10" s="107">
        <f>'Tabell 421'!I5</f>
        <v>324.53650000000005</v>
      </c>
      <c r="J10" s="107">
        <f>'Tabell 421'!J5</f>
        <v>335.17600000000004</v>
      </c>
      <c r="K10" s="107">
        <f>'Tabell 421'!K5</f>
        <v>343.88</v>
      </c>
      <c r="L10" s="107">
        <f>'Tabell 421'!L5</f>
        <v>360.04470000000003</v>
      </c>
      <c r="M10" s="107">
        <f>'Tabell 421'!M5</f>
        <v>365.8225</v>
      </c>
    </row>
    <row r="11" spans="1:13" ht="15.75" customHeight="1">
      <c r="A11" s="77"/>
      <c r="B11" s="108"/>
      <c r="C11" s="108"/>
      <c r="D11" s="108"/>
      <c r="E11" s="108"/>
      <c r="F11" s="108"/>
      <c r="G11" s="108"/>
      <c r="H11" s="108"/>
      <c r="I11" s="108"/>
      <c r="J11" s="108"/>
      <c r="K11" s="108"/>
      <c r="L11" s="108"/>
      <c r="M11" s="108"/>
    </row>
    <row r="12" spans="1:13" ht="15.75" customHeight="1">
      <c r="A12" s="75" t="s">
        <v>242</v>
      </c>
      <c r="B12" s="108">
        <v>233.7</v>
      </c>
      <c r="C12" s="108">
        <v>231.2</v>
      </c>
      <c r="D12" s="108">
        <v>229.2</v>
      </c>
      <c r="E12" s="108">
        <v>223</v>
      </c>
      <c r="F12" s="108">
        <v>219.6</v>
      </c>
      <c r="G12" s="108">
        <v>202.5</v>
      </c>
      <c r="H12" s="108">
        <f>'Tabell 421'!H8</f>
        <v>226.72220000000002</v>
      </c>
      <c r="I12" s="108">
        <f>'Tabell 421'!I8</f>
        <v>222.8865</v>
      </c>
      <c r="J12" s="108">
        <f>'Tabell 421'!J8</f>
        <v>210.126</v>
      </c>
      <c r="K12" s="108">
        <f>'Tabell 421'!K8</f>
        <v>197.38500000000002</v>
      </c>
      <c r="L12" s="108">
        <f>'Tabell 421'!L8</f>
        <v>186.18200000000002</v>
      </c>
      <c r="M12" s="108">
        <f>'Tabell 421'!M8</f>
        <v>168.54399999999998</v>
      </c>
    </row>
    <row r="13" spans="1:13" ht="15.75" customHeight="1">
      <c r="A13" s="188"/>
      <c r="B13" s="108"/>
      <c r="C13" s="108"/>
      <c r="D13" s="108"/>
      <c r="E13" s="108"/>
      <c r="F13" s="108"/>
      <c r="G13" s="108"/>
      <c r="H13" s="108" t="s">
        <v>49</v>
      </c>
      <c r="I13" s="108"/>
      <c r="J13" s="108"/>
      <c r="K13" s="108"/>
      <c r="L13" s="108"/>
      <c r="M13" s="108"/>
    </row>
    <row r="14" spans="1:13" ht="15.75" customHeight="1">
      <c r="A14" s="82" t="s">
        <v>134</v>
      </c>
      <c r="B14" s="108">
        <v>35</v>
      </c>
      <c r="C14" s="108">
        <v>47.8</v>
      </c>
      <c r="D14" s="108">
        <v>53.2</v>
      </c>
      <c r="E14" s="108">
        <v>64</v>
      </c>
      <c r="F14" s="108">
        <v>76.1</v>
      </c>
      <c r="G14" s="108">
        <v>79.7</v>
      </c>
      <c r="H14" s="108">
        <f>'Tabell 421'!H26</f>
        <v>86.7345</v>
      </c>
      <c r="I14" s="108">
        <f>'Tabell 421'!I26</f>
        <v>101.65</v>
      </c>
      <c r="J14" s="108">
        <f>'Tabell 421'!J26</f>
        <v>125.05000000000001</v>
      </c>
      <c r="K14" s="108">
        <f>'Tabell 421'!K26</f>
        <v>146.495</v>
      </c>
      <c r="L14" s="108">
        <f>'Tabell 421'!L26</f>
        <v>173.86270000000002</v>
      </c>
      <c r="M14" s="108">
        <f>'Tabell 421'!M26</f>
        <v>197.27849999999998</v>
      </c>
    </row>
    <row r="15" spans="1:13" ht="15.75" customHeight="1">
      <c r="A15" s="188"/>
      <c r="B15" s="108"/>
      <c r="C15" s="108"/>
      <c r="D15" s="108"/>
      <c r="E15" s="108"/>
      <c r="F15" s="108"/>
      <c r="G15" s="108"/>
      <c r="H15" s="108"/>
      <c r="I15" s="108"/>
      <c r="J15" s="108"/>
      <c r="K15" s="108"/>
      <c r="L15" s="108"/>
      <c r="M15" s="108"/>
    </row>
    <row r="16" spans="1:13" ht="15.75" customHeight="1">
      <c r="A16" s="16"/>
      <c r="B16" s="108"/>
      <c r="C16" s="108"/>
      <c r="D16" s="108"/>
      <c r="E16" s="108"/>
      <c r="F16" s="108"/>
      <c r="G16" s="108"/>
      <c r="H16" s="108"/>
      <c r="I16" s="108"/>
      <c r="J16" s="108"/>
      <c r="K16" s="108"/>
      <c r="L16" s="108"/>
      <c r="M16" s="108"/>
    </row>
    <row r="17" spans="1:13" ht="15.75" customHeight="1">
      <c r="A17" s="78" t="s">
        <v>135</v>
      </c>
      <c r="B17" s="107">
        <f>+B21+B25</f>
        <v>72.8</v>
      </c>
      <c r="C17" s="107">
        <f aca="true" t="shared" si="3" ref="C17:L17">+C21+C25</f>
        <v>94.1</v>
      </c>
      <c r="D17" s="107">
        <f t="shared" si="3"/>
        <v>111.8</v>
      </c>
      <c r="E17" s="107">
        <f t="shared" si="3"/>
        <v>129.6</v>
      </c>
      <c r="F17" s="107">
        <f t="shared" si="3"/>
        <v>152</v>
      </c>
      <c r="G17" s="107">
        <f t="shared" si="3"/>
        <v>177.5</v>
      </c>
      <c r="H17" s="107">
        <f t="shared" si="3"/>
        <v>208.2023102310231</v>
      </c>
      <c r="I17" s="107">
        <f t="shared" si="3"/>
        <v>243.31</v>
      </c>
      <c r="J17" s="107">
        <f t="shared" si="3"/>
        <v>294.544</v>
      </c>
      <c r="K17" s="107">
        <f t="shared" si="3"/>
        <v>357.201</v>
      </c>
      <c r="L17" s="107">
        <f t="shared" si="3"/>
        <v>418.431876860727</v>
      </c>
      <c r="M17" s="107">
        <f>+M21+M25</f>
        <v>473.0390073781889</v>
      </c>
    </row>
    <row r="18" spans="1:13" ht="15.75" customHeight="1">
      <c r="A18" s="79"/>
      <c r="B18" s="105"/>
      <c r="C18" s="105"/>
      <c r="D18" s="105"/>
      <c r="E18" s="105" t="s">
        <v>49</v>
      </c>
      <c r="F18" s="105"/>
      <c r="G18" s="105"/>
      <c r="H18" s="105"/>
      <c r="I18" s="105"/>
      <c r="J18" s="105"/>
      <c r="K18" s="105"/>
      <c r="L18" s="105"/>
      <c r="M18" s="105"/>
    </row>
    <row r="19" spans="1:13" ht="15.75" customHeight="1">
      <c r="A19" s="149" t="s">
        <v>136</v>
      </c>
      <c r="B19" s="107">
        <f aca="true" t="shared" si="4" ref="B19:M19">+B17-B23</f>
        <v>30.40869565217391</v>
      </c>
      <c r="C19" s="107">
        <f t="shared" si="4"/>
        <v>42.158671268334764</v>
      </c>
      <c r="D19" s="107">
        <f t="shared" si="4"/>
        <v>51.580018331805675</v>
      </c>
      <c r="E19" s="107">
        <f t="shared" si="4"/>
        <v>63.5</v>
      </c>
      <c r="F19" s="107">
        <f t="shared" si="4"/>
        <v>81.9</v>
      </c>
      <c r="G19" s="107">
        <f t="shared" si="4"/>
        <v>102.9</v>
      </c>
      <c r="H19" s="107">
        <f t="shared" si="4"/>
        <v>127.90231023102308</v>
      </c>
      <c r="I19" s="107">
        <f t="shared" si="4"/>
        <v>155.901</v>
      </c>
      <c r="J19" s="107">
        <f t="shared" si="4"/>
        <v>196.944</v>
      </c>
      <c r="K19" s="107">
        <f t="shared" si="4"/>
        <v>253.30100000000002</v>
      </c>
      <c r="L19" s="107">
        <f t="shared" si="4"/>
        <v>311.36792086072705</v>
      </c>
      <c r="M19" s="107">
        <f t="shared" si="4"/>
        <v>365.7494263781889</v>
      </c>
    </row>
    <row r="20" spans="1:13" ht="15.75" customHeight="1">
      <c r="A20" s="79"/>
      <c r="L20" s="221"/>
      <c r="M20" s="221"/>
    </row>
    <row r="21" spans="1:13" ht="15.75" customHeight="1">
      <c r="A21" s="80" t="s">
        <v>137</v>
      </c>
      <c r="B21" s="108">
        <v>68.79263560047511</v>
      </c>
      <c r="C21" s="108">
        <v>87.55032435298268</v>
      </c>
      <c r="D21" s="108">
        <v>107.3080132148778</v>
      </c>
      <c r="E21" s="108">
        <v>125.10853842290305</v>
      </c>
      <c r="F21" s="108">
        <v>146.70199972263316</v>
      </c>
      <c r="G21" s="108">
        <v>172.02825278810408</v>
      </c>
      <c r="H21" s="108">
        <v>203.40231023102308</v>
      </c>
      <c r="I21" s="108">
        <v>237.01</v>
      </c>
      <c r="J21" s="108">
        <v>289.159</v>
      </c>
      <c r="K21" s="108">
        <v>350.065</v>
      </c>
      <c r="L21" s="108">
        <f>'[1]Kortbruk'!$B$120/1000</f>
        <v>409.25191628460294</v>
      </c>
      <c r="M21" s="108">
        <f>'[1]Kortbruk'!$C$120/1000</f>
        <v>462.63457577891126</v>
      </c>
    </row>
    <row r="22" spans="1:13" ht="15.75" customHeight="1">
      <c r="A22" s="187"/>
      <c r="B22" s="105"/>
      <c r="C22" s="105"/>
      <c r="D22" s="105"/>
      <c r="E22" s="105"/>
      <c r="F22" s="105"/>
      <c r="G22" s="105"/>
      <c r="H22" s="105"/>
      <c r="I22" s="105"/>
      <c r="J22" s="105"/>
      <c r="K22" s="105"/>
      <c r="L22" s="108"/>
      <c r="M22" s="108"/>
    </row>
    <row r="23" spans="1:13" ht="15.75" customHeight="1">
      <c r="A23" s="81" t="s">
        <v>235</v>
      </c>
      <c r="B23" s="108">
        <v>42.391304347826086</v>
      </c>
      <c r="C23" s="108">
        <v>51.94132873166523</v>
      </c>
      <c r="D23" s="108">
        <v>60.21998166819432</v>
      </c>
      <c r="E23" s="108">
        <f>'Tabell 439 '!B5</f>
        <v>66.1</v>
      </c>
      <c r="F23" s="108">
        <f>'Tabell 439 '!C5</f>
        <v>70.1</v>
      </c>
      <c r="G23" s="108">
        <f>'Tabell 439 '!D5</f>
        <v>74.6</v>
      </c>
      <c r="H23" s="108">
        <f>'Tabell 439 '!E5</f>
        <v>80.30000000000001</v>
      </c>
      <c r="I23" s="108">
        <f>'Tabell 439 '!F5</f>
        <v>87.40899999999999</v>
      </c>
      <c r="J23" s="108">
        <f>'Tabell 439 '!G5</f>
        <v>97.6</v>
      </c>
      <c r="K23" s="108">
        <f>'Tabell 439 '!H5</f>
        <v>103.9</v>
      </c>
      <c r="L23" s="108">
        <f>'Tabell 439 '!I5</f>
        <v>107.06395599999999</v>
      </c>
      <c r="M23" s="108">
        <f>'Tabell 439 '!J5</f>
        <v>107.289581</v>
      </c>
    </row>
    <row r="24" spans="1:13" ht="15.75" customHeight="1">
      <c r="A24" s="200"/>
      <c r="B24" s="105"/>
      <c r="C24" s="105"/>
      <c r="D24" s="105"/>
      <c r="E24" s="105"/>
      <c r="F24" s="105"/>
      <c r="G24" s="105"/>
      <c r="H24" s="105"/>
      <c r="I24" s="105"/>
      <c r="J24" s="105"/>
      <c r="K24" s="105"/>
      <c r="L24" s="108"/>
      <c r="M24" s="108"/>
    </row>
    <row r="25" spans="1:13" ht="15.75" customHeight="1">
      <c r="A25" s="80" t="s">
        <v>138</v>
      </c>
      <c r="B25" s="108">
        <v>4.007364399524889</v>
      </c>
      <c r="C25" s="108">
        <v>6.54967564701731</v>
      </c>
      <c r="D25" s="108">
        <v>4.491986785122194</v>
      </c>
      <c r="E25" s="108">
        <v>4.491461577096942</v>
      </c>
      <c r="F25" s="108">
        <v>5.298000277366839</v>
      </c>
      <c r="G25" s="108">
        <v>5.4717472118959165</v>
      </c>
      <c r="H25" s="108">
        <v>4.8</v>
      </c>
      <c r="I25" s="108">
        <v>6.3</v>
      </c>
      <c r="J25" s="108">
        <v>5.385</v>
      </c>
      <c r="K25" s="108">
        <v>7.136</v>
      </c>
      <c r="L25" s="108">
        <f>'[1]Kortbruk'!$B$119/1000</f>
        <v>9.179960576124088</v>
      </c>
      <c r="M25" s="108">
        <f>'[1]Kortbruk'!$C$119/1000</f>
        <v>10.404431599277615</v>
      </c>
    </row>
    <row r="26" spans="1:13" ht="15.75" customHeight="1">
      <c r="A26" s="187"/>
      <c r="B26" s="105"/>
      <c r="C26" s="105"/>
      <c r="D26" s="105"/>
      <c r="E26" s="105"/>
      <c r="F26" s="105"/>
      <c r="G26" s="105"/>
      <c r="H26" s="105"/>
      <c r="I26" s="105"/>
      <c r="J26" s="105"/>
      <c r="K26" s="105"/>
      <c r="L26" s="108"/>
      <c r="M26" s="108"/>
    </row>
    <row r="27" spans="1:13" ht="15.75" customHeight="1">
      <c r="A27" s="16"/>
      <c r="B27" s="108"/>
      <c r="C27" s="108"/>
      <c r="D27" s="108"/>
      <c r="E27" s="108"/>
      <c r="F27" s="108"/>
      <c r="G27" s="108"/>
      <c r="H27" s="108"/>
      <c r="I27" s="108"/>
      <c r="J27" s="108"/>
      <c r="K27" s="108"/>
      <c r="L27" s="108"/>
      <c r="M27" s="108"/>
    </row>
    <row r="28" spans="1:13" ht="15.75" customHeight="1">
      <c r="A28" s="12" t="s">
        <v>139</v>
      </c>
      <c r="B28" s="107">
        <f>'Tabell 431-432'!F5</f>
        <v>72.2</v>
      </c>
      <c r="C28" s="107">
        <f>'Tabell 431-432'!G5</f>
        <v>60.3</v>
      </c>
      <c r="D28" s="107">
        <f>'Tabell 431-432'!H5</f>
        <v>50</v>
      </c>
      <c r="E28" s="107">
        <f>'Tabell 431-432'!I5</f>
        <v>46.2</v>
      </c>
      <c r="F28" s="107">
        <f>'Tabell 431-432'!J5</f>
        <v>38.1</v>
      </c>
      <c r="G28" s="107">
        <f>'Tabell 431-432'!K5</f>
        <v>31.6</v>
      </c>
      <c r="H28" s="107">
        <f>'Tabell 431-432'!L5</f>
        <v>26.299999999999997</v>
      </c>
      <c r="I28" s="107">
        <f>'Tabell 431-432'!M5</f>
        <v>22.4</v>
      </c>
      <c r="J28" s="107">
        <f>'Tabell 431-432'!N5</f>
        <v>17.1</v>
      </c>
      <c r="K28" s="107">
        <f>'Tabell 431-432'!O5</f>
        <v>12.9</v>
      </c>
      <c r="L28" s="107">
        <f>'Tabell 431-432'!P5</f>
        <v>9.362</v>
      </c>
      <c r="M28" s="107">
        <f>'Tabell 431-432'!Q5</f>
        <v>6.311</v>
      </c>
    </row>
    <row r="29" spans="1:13" ht="15.75" customHeight="1">
      <c r="A29" s="83"/>
      <c r="B29" s="164"/>
      <c r="C29" s="164"/>
      <c r="D29" s="164"/>
      <c r="E29" s="164"/>
      <c r="F29" s="164"/>
      <c r="G29" s="164"/>
      <c r="H29" s="164"/>
      <c r="I29" s="164"/>
      <c r="J29" s="164"/>
      <c r="K29" s="164"/>
      <c r="L29" s="109"/>
      <c r="M29" s="109"/>
    </row>
    <row r="30" spans="1:13" ht="15.75" customHeight="1">
      <c r="A30" s="16" t="s">
        <v>141</v>
      </c>
      <c r="B30" s="16"/>
      <c r="C30" s="16"/>
      <c r="D30" s="16"/>
      <c r="E30" s="16"/>
      <c r="F30" s="16"/>
      <c r="G30" s="16"/>
      <c r="H30" s="16"/>
      <c r="I30" s="16"/>
      <c r="J30" s="16"/>
      <c r="K30" s="16"/>
      <c r="L30" s="16"/>
      <c r="M30" s="16"/>
    </row>
    <row r="31" spans="1:13" ht="15.75" customHeight="1">
      <c r="A31" s="16"/>
      <c r="B31" s="171"/>
      <c r="C31" s="171"/>
      <c r="D31" s="171"/>
      <c r="E31" s="171"/>
      <c r="F31" s="171"/>
      <c r="G31" s="171"/>
      <c r="H31" s="171"/>
      <c r="I31" s="171"/>
      <c r="J31" s="171"/>
      <c r="K31" s="171"/>
      <c r="L31" s="171"/>
      <c r="M31" s="16"/>
    </row>
    <row r="32" spans="1:13" ht="15.75" customHeight="1">
      <c r="A32" s="16"/>
      <c r="B32" s="16"/>
      <c r="C32" s="16"/>
      <c r="D32" s="16"/>
      <c r="E32" s="16"/>
      <c r="F32" s="16"/>
      <c r="G32" s="16"/>
      <c r="H32" s="16"/>
      <c r="I32" s="16"/>
      <c r="J32" s="16"/>
      <c r="K32" s="16"/>
      <c r="L32" s="16"/>
      <c r="M32" s="16"/>
    </row>
    <row r="33" spans="1:13" ht="217.5" customHeight="1">
      <c r="A33" s="318"/>
      <c r="B33" s="318"/>
      <c r="C33" s="318"/>
      <c r="D33" s="318"/>
      <c r="E33" s="318"/>
      <c r="F33" s="318"/>
      <c r="G33" s="318"/>
      <c r="H33" s="318"/>
      <c r="I33" s="318"/>
      <c r="J33" s="318"/>
      <c r="K33" s="318"/>
      <c r="L33" s="318"/>
      <c r="M33" s="16"/>
    </row>
    <row r="34" spans="1:13" ht="15.75" customHeight="1">
      <c r="A34" s="16"/>
      <c r="B34" s="153"/>
      <c r="C34" s="153"/>
      <c r="D34" s="153"/>
      <c r="E34" s="153"/>
      <c r="F34" s="153"/>
      <c r="G34" s="16"/>
      <c r="H34" s="16"/>
      <c r="I34" s="16"/>
      <c r="J34" s="16"/>
      <c r="K34" s="16"/>
      <c r="L34" s="16"/>
      <c r="M34" s="16"/>
    </row>
    <row r="35" spans="1:13" ht="15.75" customHeight="1">
      <c r="A35" s="16"/>
      <c r="B35" s="153"/>
      <c r="C35" s="153"/>
      <c r="D35" s="153"/>
      <c r="E35" s="153"/>
      <c r="F35" s="153"/>
      <c r="G35" s="16"/>
      <c r="H35" s="16"/>
      <c r="I35" s="16"/>
      <c r="J35" s="16"/>
      <c r="K35" s="16"/>
      <c r="L35" s="16"/>
      <c r="M35" s="16"/>
    </row>
    <row r="36" spans="1:13" ht="15.75" customHeight="1">
      <c r="A36" s="16"/>
      <c r="B36" s="153"/>
      <c r="C36" s="153"/>
      <c r="D36" s="153"/>
      <c r="E36" s="153"/>
      <c r="F36" s="153"/>
      <c r="G36" s="16"/>
      <c r="H36" s="16"/>
      <c r="I36" s="16"/>
      <c r="J36" s="16"/>
      <c r="K36" s="16"/>
      <c r="L36" s="16"/>
      <c r="M36" s="16"/>
    </row>
    <row r="37" spans="1:13" ht="15.75" customHeight="1">
      <c r="A37" s="16"/>
      <c r="B37" s="153"/>
      <c r="C37" s="153"/>
      <c r="D37" s="153"/>
      <c r="E37" s="153"/>
      <c r="F37" s="153"/>
      <c r="G37" s="16"/>
      <c r="H37" s="16"/>
      <c r="I37" s="16"/>
      <c r="J37" s="16"/>
      <c r="K37" s="16"/>
      <c r="L37" s="16"/>
      <c r="M37" s="16"/>
    </row>
    <row r="38" spans="1:13" ht="15.75" customHeight="1">
      <c r="A38" s="16"/>
      <c r="B38" s="153"/>
      <c r="C38" s="153"/>
      <c r="D38" s="153"/>
      <c r="E38" s="153"/>
      <c r="F38" s="153"/>
      <c r="G38" s="16"/>
      <c r="H38" s="16"/>
      <c r="I38" s="16"/>
      <c r="J38" s="16"/>
      <c r="K38" s="16"/>
      <c r="L38" s="16"/>
      <c r="M38" s="16"/>
    </row>
    <row r="39" spans="2:6" ht="15.75" customHeight="1">
      <c r="B39" s="154"/>
      <c r="C39" s="154"/>
      <c r="D39" s="154"/>
      <c r="E39" s="154"/>
      <c r="F39" s="154"/>
    </row>
    <row r="40" spans="2:6" ht="15.75" customHeight="1">
      <c r="B40" s="154"/>
      <c r="C40" s="154"/>
      <c r="D40" s="154"/>
      <c r="E40" s="154"/>
      <c r="F40" s="154"/>
    </row>
    <row r="41" spans="2:6" ht="15.75" customHeight="1">
      <c r="B41" s="154"/>
      <c r="C41" s="154"/>
      <c r="D41" s="154"/>
      <c r="E41" s="154"/>
      <c r="F41" s="154"/>
    </row>
    <row r="42" spans="2:6" ht="15.75" customHeight="1">
      <c r="B42" s="154"/>
      <c r="C42" s="154"/>
      <c r="D42" s="154"/>
      <c r="E42" s="154"/>
      <c r="F42" s="154"/>
    </row>
    <row r="43" spans="2:6" ht="15.75" customHeight="1">
      <c r="B43" s="154"/>
      <c r="C43" s="154"/>
      <c r="D43" s="154"/>
      <c r="E43" s="154"/>
      <c r="F43" s="154"/>
    </row>
    <row r="44" spans="2:6" ht="15.75" customHeight="1">
      <c r="B44" s="154"/>
      <c r="C44" s="154"/>
      <c r="D44" s="154"/>
      <c r="E44" s="154"/>
      <c r="F44" s="154"/>
    </row>
    <row r="45" spans="2:6" ht="15.75" customHeight="1">
      <c r="B45" s="154"/>
      <c r="C45" s="154"/>
      <c r="D45" s="154"/>
      <c r="E45" s="154"/>
      <c r="F45" s="154"/>
    </row>
  </sheetData>
  <mergeCells count="1">
    <mergeCell ref="A33:L33"/>
  </mergeCells>
  <printOptions/>
  <pageMargins left="0.75" right="0.75" top="1" bottom="1" header="0.5" footer="0.5"/>
  <pageSetup fitToHeight="1" fitToWidth="1" horizontalDpi="600" verticalDpi="600" orientation="portrait" paperSize="9" scale="72" r:id="rId2"/>
  <headerFooter alignWithMargins="0">
    <oddFooter xml:space="preserve">&amp;L&amp;"Times New Roman,Normal"&amp;16 38&amp;"Arial Narrow,Normal"&amp;11   REPORT ON PAYMENT SYSTEMS 1999&amp;"Arial,Normal"&amp;10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M38"/>
  <sheetViews>
    <sheetView workbookViewId="0" topLeftCell="A1">
      <selection activeCell="B36" sqref="B36"/>
    </sheetView>
  </sheetViews>
  <sheetFormatPr defaultColWidth="11.421875" defaultRowHeight="15.75" customHeight="1"/>
  <cols>
    <col min="1" max="1" width="28.7109375" style="0" customWidth="1"/>
    <col min="2" max="13" width="7.8515625" style="0" customWidth="1"/>
  </cols>
  <sheetData>
    <row r="1" spans="1:9" ht="15.75" customHeight="1">
      <c r="A1" s="9" t="s">
        <v>299</v>
      </c>
      <c r="B1" s="1"/>
      <c r="C1" s="1"/>
      <c r="D1" s="1"/>
      <c r="E1" s="1"/>
      <c r="G1" s="1"/>
      <c r="H1" s="1"/>
      <c r="I1" s="1"/>
    </row>
    <row r="2" spans="1:9" ht="15.75" customHeight="1">
      <c r="A2" s="10"/>
      <c r="C2" s="1"/>
      <c r="D2" s="1"/>
      <c r="E2" s="1"/>
      <c r="F2" s="1"/>
      <c r="G2" s="1"/>
      <c r="H2" s="1"/>
      <c r="I2" s="1"/>
    </row>
    <row r="3" spans="1:9" ht="15.75" customHeight="1">
      <c r="A3" s="8"/>
      <c r="B3" s="7"/>
      <c r="C3" s="7"/>
      <c r="D3" s="7"/>
      <c r="E3" s="1"/>
      <c r="F3" s="1"/>
      <c r="G3" s="1"/>
      <c r="H3" s="1"/>
      <c r="I3" s="1"/>
    </row>
    <row r="4" spans="1:13" ht="15.75" customHeight="1">
      <c r="A4" s="27"/>
      <c r="B4" s="68">
        <v>1988</v>
      </c>
      <c r="C4" s="68">
        <v>1989</v>
      </c>
      <c r="D4" s="68">
        <v>1990</v>
      </c>
      <c r="E4" s="45">
        <v>1991</v>
      </c>
      <c r="F4" s="45">
        <v>1992</v>
      </c>
      <c r="G4" s="45">
        <v>1993</v>
      </c>
      <c r="H4" s="45">
        <v>1994</v>
      </c>
      <c r="I4" s="45">
        <v>1995</v>
      </c>
      <c r="J4" s="45">
        <v>1996</v>
      </c>
      <c r="K4" s="45">
        <v>1997</v>
      </c>
      <c r="L4" s="45">
        <v>1998</v>
      </c>
      <c r="M4" s="45">
        <v>1999</v>
      </c>
    </row>
    <row r="5" spans="1:13" ht="15.75" customHeight="1">
      <c r="A5" s="12" t="s">
        <v>35</v>
      </c>
      <c r="B5" s="300" t="s">
        <v>1</v>
      </c>
      <c r="C5" s="300" t="s">
        <v>1</v>
      </c>
      <c r="D5" s="300" t="s">
        <v>1</v>
      </c>
      <c r="E5" s="300" t="s">
        <v>1</v>
      </c>
      <c r="F5" s="300" t="s">
        <v>1</v>
      </c>
      <c r="G5" s="300" t="s">
        <v>1</v>
      </c>
      <c r="H5" s="301">
        <f aca="true" t="shared" si="0" ref="H5:M5">+H10+H17+H28</f>
        <v>2312.5860000000002</v>
      </c>
      <c r="I5" s="301">
        <f t="shared" si="0"/>
        <v>2562.158</v>
      </c>
      <c r="J5" s="301">
        <f t="shared" si="0"/>
        <v>4354.662</v>
      </c>
      <c r="K5" s="301">
        <f t="shared" si="0"/>
        <v>4796.179999999999</v>
      </c>
      <c r="L5" s="301">
        <f t="shared" si="0"/>
        <v>4902.431656215498</v>
      </c>
      <c r="M5" s="301">
        <f t="shared" si="0"/>
        <v>5576.246566326796</v>
      </c>
    </row>
    <row r="6" spans="1:13" ht="15.75" customHeight="1">
      <c r="A6" s="32"/>
      <c r="B6" s="302"/>
      <c r="C6" s="302"/>
      <c r="D6" s="302"/>
      <c r="E6" s="302"/>
      <c r="F6" s="302"/>
      <c r="G6" s="302"/>
      <c r="H6" s="302"/>
      <c r="I6" s="302"/>
      <c r="J6" s="302" t="s">
        <v>49</v>
      </c>
      <c r="K6" s="302"/>
      <c r="L6" s="302"/>
      <c r="M6" s="302"/>
    </row>
    <row r="7" spans="1:13" ht="15.75" customHeight="1">
      <c r="A7" s="262" t="s">
        <v>132</v>
      </c>
      <c r="B7" s="300" t="s">
        <v>1</v>
      </c>
      <c r="C7" s="300" t="s">
        <v>1</v>
      </c>
      <c r="D7" s="300" t="s">
        <v>1</v>
      </c>
      <c r="E7" s="300" t="s">
        <v>1</v>
      </c>
      <c r="F7" s="300" t="s">
        <v>1</v>
      </c>
      <c r="G7" s="300" t="s">
        <v>1</v>
      </c>
      <c r="H7" s="58">
        <f aca="true" t="shared" si="1" ref="H7:M7">+H5-H23</f>
        <v>2245.371</v>
      </c>
      <c r="I7" s="58">
        <f t="shared" si="1"/>
        <v>2487.218</v>
      </c>
      <c r="J7" s="58">
        <f t="shared" si="1"/>
        <v>4270.0985</v>
      </c>
      <c r="K7" s="58">
        <f t="shared" si="1"/>
        <v>4701.6887</v>
      </c>
      <c r="L7" s="58">
        <f t="shared" si="1"/>
        <v>4800.338419997498</v>
      </c>
      <c r="M7" s="58">
        <f t="shared" si="1"/>
        <v>5470.764395543796</v>
      </c>
    </row>
    <row r="8" spans="1:13" ht="15.75" customHeight="1">
      <c r="A8" s="32"/>
      <c r="B8" s="303"/>
      <c r="C8" s="303"/>
      <c r="D8" s="303"/>
      <c r="E8" s="303"/>
      <c r="F8" s="303"/>
      <c r="G8" s="303"/>
      <c r="H8" s="303"/>
      <c r="I8" s="303"/>
      <c r="J8" s="303"/>
      <c r="K8" s="303"/>
      <c r="L8" s="303"/>
      <c r="M8" s="303"/>
    </row>
    <row r="9" spans="1:13" ht="15.75" customHeight="1">
      <c r="A9" s="15"/>
      <c r="B9" s="302"/>
      <c r="C9" s="302"/>
      <c r="D9" s="302"/>
      <c r="E9" s="302"/>
      <c r="F9" s="302"/>
      <c r="G9" s="302"/>
      <c r="H9" s="302" t="s">
        <v>49</v>
      </c>
      <c r="I9" s="302"/>
      <c r="J9" s="302"/>
      <c r="K9" s="302"/>
      <c r="L9" s="302"/>
      <c r="M9" s="302"/>
    </row>
    <row r="10" spans="1:13" ht="15.75" customHeight="1">
      <c r="A10" s="76" t="s">
        <v>133</v>
      </c>
      <c r="B10" s="304">
        <v>1074.2</v>
      </c>
      <c r="C10" s="304">
        <v>1074.4</v>
      </c>
      <c r="D10" s="304">
        <v>1176.2</v>
      </c>
      <c r="E10" s="304">
        <v>1808.9</v>
      </c>
      <c r="F10" s="304">
        <v>1789.5</v>
      </c>
      <c r="G10" s="304">
        <v>1543.3</v>
      </c>
      <c r="H10" s="304">
        <f>'Tabell 422'!H5</f>
        <v>1859.441</v>
      </c>
      <c r="I10" s="304">
        <f>'Tabell 422'!I5</f>
        <v>2074.769</v>
      </c>
      <c r="J10" s="301">
        <f>'Tabell 422'!J5</f>
        <v>3921.521</v>
      </c>
      <c r="K10" s="301">
        <f>'Tabell 422'!K5</f>
        <v>4358.811</v>
      </c>
      <c r="L10" s="301">
        <f>'Tabell 422'!L5</f>
        <v>4464.569925</v>
      </c>
      <c r="M10" s="301">
        <f>'Tabell 422'!M5</f>
        <v>5146.9926</v>
      </c>
    </row>
    <row r="11" spans="1:13" ht="15.75" customHeight="1">
      <c r="A11" s="77"/>
      <c r="B11" s="305"/>
      <c r="C11" s="305"/>
      <c r="D11" s="305"/>
      <c r="E11" s="305"/>
      <c r="F11" s="305"/>
      <c r="G11" s="305"/>
      <c r="H11" s="305"/>
      <c r="I11" s="305"/>
      <c r="J11" s="302"/>
      <c r="K11" s="302"/>
      <c r="L11" s="302"/>
      <c r="M11" s="302"/>
    </row>
    <row r="12" spans="1:13" ht="15.75" customHeight="1">
      <c r="A12" s="75" t="s">
        <v>242</v>
      </c>
      <c r="B12" s="305">
        <v>830</v>
      </c>
      <c r="C12" s="305">
        <v>709.9</v>
      </c>
      <c r="D12" s="305">
        <v>696.7</v>
      </c>
      <c r="E12" s="305">
        <v>626.1</v>
      </c>
      <c r="F12" s="305">
        <v>564</v>
      </c>
      <c r="G12" s="305">
        <v>543.6</v>
      </c>
      <c r="H12" s="305">
        <f>'Tabell 422'!H8</f>
        <v>737.5</v>
      </c>
      <c r="I12" s="305">
        <f>'Tabell 422'!I8</f>
        <v>765.5</v>
      </c>
      <c r="J12" s="302">
        <f>'Tabell 422'!J8</f>
        <v>1480.9</v>
      </c>
      <c r="K12" s="302">
        <f>'Tabell 422'!K8</f>
        <v>1423.2</v>
      </c>
      <c r="L12" s="302">
        <f>'Tabell 422'!L8</f>
        <v>1241.3960000000002</v>
      </c>
      <c r="M12" s="302">
        <f>'Tabell 422'!M8</f>
        <v>1089.547</v>
      </c>
    </row>
    <row r="13" spans="1:13" ht="15.75" customHeight="1">
      <c r="A13" s="188"/>
      <c r="B13" s="305"/>
      <c r="C13" s="305"/>
      <c r="D13" s="305"/>
      <c r="E13" s="305"/>
      <c r="F13" s="305"/>
      <c r="G13" s="305"/>
      <c r="H13" s="305"/>
      <c r="I13" s="305"/>
      <c r="J13" s="302"/>
      <c r="K13" s="302"/>
      <c r="L13" s="302"/>
      <c r="M13" s="302"/>
    </row>
    <row r="14" spans="1:13" ht="15.75" customHeight="1">
      <c r="A14" s="82" t="s">
        <v>134</v>
      </c>
      <c r="B14" s="305">
        <v>244.2</v>
      </c>
      <c r="C14" s="305">
        <v>364.5</v>
      </c>
      <c r="D14" s="305">
        <v>479.5</v>
      </c>
      <c r="E14" s="305">
        <v>1182.8</v>
      </c>
      <c r="F14" s="305">
        <v>1225.5</v>
      </c>
      <c r="G14" s="305">
        <v>999.7</v>
      </c>
      <c r="H14" s="305">
        <f>'Tabell 422'!H26</f>
        <v>1121.941</v>
      </c>
      <c r="I14" s="305">
        <f>'Tabell 422'!I26</f>
        <v>1309.2689999999998</v>
      </c>
      <c r="J14" s="302">
        <f>'Tabell 422'!J26</f>
        <v>2440.621</v>
      </c>
      <c r="K14" s="302">
        <f>'Tabell 422'!K26</f>
        <v>2935.611</v>
      </c>
      <c r="L14" s="302">
        <f>'Tabell 422'!L26</f>
        <v>3223.173925</v>
      </c>
      <c r="M14" s="302">
        <f>'Tabell 422'!M26</f>
        <v>4057.4456</v>
      </c>
    </row>
    <row r="15" spans="1:13" ht="15.75" customHeight="1">
      <c r="A15" s="188"/>
      <c r="B15" s="302"/>
      <c r="C15" s="302"/>
      <c r="D15" s="302"/>
      <c r="E15" s="302"/>
      <c r="F15" s="302"/>
      <c r="G15" s="302"/>
      <c r="H15" s="302"/>
      <c r="I15" s="302"/>
      <c r="J15" s="302"/>
      <c r="K15" s="302"/>
      <c r="L15" s="302"/>
      <c r="M15" s="302"/>
    </row>
    <row r="16" spans="1:13" ht="15.75" customHeight="1">
      <c r="A16" s="16"/>
      <c r="B16" s="302"/>
      <c r="C16" s="302"/>
      <c r="D16" s="302"/>
      <c r="E16" s="302"/>
      <c r="F16" s="302"/>
      <c r="G16" s="302"/>
      <c r="H16" s="302"/>
      <c r="I16" s="302"/>
      <c r="J16" s="302"/>
      <c r="K16" s="302"/>
      <c r="L16" s="302"/>
      <c r="M16" s="302"/>
    </row>
    <row r="17" spans="1:13" ht="15.75" customHeight="1">
      <c r="A17" s="78" t="s">
        <v>135</v>
      </c>
      <c r="B17" s="300" t="s">
        <v>1</v>
      </c>
      <c r="C17" s="300" t="s">
        <v>1</v>
      </c>
      <c r="D17" s="300" t="s">
        <v>1</v>
      </c>
      <c r="E17" s="300" t="s">
        <v>1</v>
      </c>
      <c r="F17" s="300" t="s">
        <v>1</v>
      </c>
      <c r="G17" s="300" t="s">
        <v>1</v>
      </c>
      <c r="H17" s="301">
        <f>'Tabell 434'!E5</f>
        <v>117.345</v>
      </c>
      <c r="I17" s="301">
        <f>'Tabell 434'!F5</f>
        <v>145.389</v>
      </c>
      <c r="J17" s="301">
        <f>'Tabell 434'!G5</f>
        <v>177.64100000000002</v>
      </c>
      <c r="K17" s="301">
        <f>'Tabell 434'!H5</f>
        <v>216.869</v>
      </c>
      <c r="L17" s="301">
        <f>'Tabell 434'!I5</f>
        <v>255.13373121549847</v>
      </c>
      <c r="M17" s="301">
        <f>'Tabell 434'!J5</f>
        <v>290.34176632679606</v>
      </c>
    </row>
    <row r="18" spans="1:13" ht="15.75" customHeight="1">
      <c r="A18" s="79"/>
      <c r="B18" s="302"/>
      <c r="C18" s="302"/>
      <c r="D18" s="302"/>
      <c r="E18" s="302"/>
      <c r="F18" s="302"/>
      <c r="G18" s="302"/>
      <c r="H18" s="302"/>
      <c r="I18" s="302" t="s">
        <v>49</v>
      </c>
      <c r="J18" s="302"/>
      <c r="K18" s="302"/>
      <c r="L18" s="302"/>
      <c r="M18" s="302"/>
    </row>
    <row r="19" spans="1:13" ht="15.75" customHeight="1">
      <c r="A19" s="149" t="s">
        <v>136</v>
      </c>
      <c r="B19" s="300" t="s">
        <v>1</v>
      </c>
      <c r="C19" s="300" t="s">
        <v>1</v>
      </c>
      <c r="D19" s="300" t="s">
        <v>1</v>
      </c>
      <c r="E19" s="300" t="s">
        <v>1</v>
      </c>
      <c r="F19" s="300" t="s">
        <v>1</v>
      </c>
      <c r="G19" s="300" t="s">
        <v>1</v>
      </c>
      <c r="H19" s="306">
        <f aca="true" t="shared" si="2" ref="H19:M19">+H17-H23</f>
        <v>50.129999999999995</v>
      </c>
      <c r="I19" s="306">
        <f t="shared" si="2"/>
        <v>70.44900000000001</v>
      </c>
      <c r="J19" s="306">
        <f t="shared" si="2"/>
        <v>93.07750000000001</v>
      </c>
      <c r="K19" s="306">
        <f t="shared" si="2"/>
        <v>122.3777</v>
      </c>
      <c r="L19" s="306">
        <f t="shared" si="2"/>
        <v>153.04049499749846</v>
      </c>
      <c r="M19" s="306">
        <f t="shared" si="2"/>
        <v>184.85959554379605</v>
      </c>
    </row>
    <row r="20" spans="1:13" ht="15.75" customHeight="1">
      <c r="A20" s="79"/>
      <c r="B20" s="302"/>
      <c r="C20" s="302"/>
      <c r="D20" s="302"/>
      <c r="E20" s="302"/>
      <c r="F20" s="302"/>
      <c r="G20" s="302"/>
      <c r="H20" s="302"/>
      <c r="I20" s="302"/>
      <c r="J20" s="302"/>
      <c r="K20" s="302"/>
      <c r="L20" s="302"/>
      <c r="M20" s="302"/>
    </row>
    <row r="21" spans="1:13" ht="15.75" customHeight="1">
      <c r="A21" s="80" t="s">
        <v>137</v>
      </c>
      <c r="B21" s="302">
        <v>32.965895662630935</v>
      </c>
      <c r="C21" s="302">
        <v>43.96946275911432</v>
      </c>
      <c r="D21" s="302">
        <v>57.02623065494812</v>
      </c>
      <c r="E21" s="302">
        <v>67.7925326726709</v>
      </c>
      <c r="F21" s="302">
        <v>78.6</v>
      </c>
      <c r="G21" s="302">
        <v>91.82808072238893</v>
      </c>
      <c r="H21" s="302">
        <v>110.245</v>
      </c>
      <c r="I21" s="302">
        <f>+I17-I25</f>
        <v>137.39276293508937</v>
      </c>
      <c r="J21" s="302">
        <f>+J17-J25</f>
        <v>169.14100000000002</v>
      </c>
      <c r="K21" s="302">
        <f>+K17-K25</f>
        <v>207.405</v>
      </c>
      <c r="L21" s="302">
        <f>+L17-L25</f>
        <v>243.49143121549847</v>
      </c>
      <c r="M21" s="302">
        <f>+M17-M25</f>
        <v>277.4746641133816</v>
      </c>
    </row>
    <row r="22" spans="1:13" ht="15.75" customHeight="1">
      <c r="A22" s="187"/>
      <c r="B22" s="302"/>
      <c r="C22" s="302"/>
      <c r="D22" s="302"/>
      <c r="E22" s="302"/>
      <c r="F22" s="302"/>
      <c r="G22" s="302"/>
      <c r="H22" s="302"/>
      <c r="I22" s="302"/>
      <c r="J22" s="302"/>
      <c r="K22" s="302"/>
      <c r="L22" s="302"/>
      <c r="M22" s="302"/>
    </row>
    <row r="23" spans="1:13" ht="15.75" customHeight="1">
      <c r="A23" s="81" t="s">
        <v>235</v>
      </c>
      <c r="B23" s="302">
        <v>27.708179808400885</v>
      </c>
      <c r="C23" s="302">
        <v>36.17021276595745</v>
      </c>
      <c r="D23" s="302">
        <v>45.92658907788719</v>
      </c>
      <c r="E23" s="302">
        <f>'Tabell 4310'!B5</f>
        <v>51.587</v>
      </c>
      <c r="F23" s="302">
        <f>'Tabell 4310'!C5</f>
        <v>56.244299999999996</v>
      </c>
      <c r="G23" s="302">
        <f>'Tabell 4310'!D5</f>
        <v>60.205</v>
      </c>
      <c r="H23" s="302">
        <f>'Tabell 4310'!E5</f>
        <v>67.215</v>
      </c>
      <c r="I23" s="302">
        <f>'Tabell 4310'!F5</f>
        <v>74.94</v>
      </c>
      <c r="J23" s="302">
        <f>'Tabell 4310'!G5</f>
        <v>84.5635</v>
      </c>
      <c r="K23" s="302">
        <f>'Tabell 4310'!H5</f>
        <v>94.4913</v>
      </c>
      <c r="L23" s="302">
        <f>'Tabell 4310'!I5</f>
        <v>102.093236218</v>
      </c>
      <c r="M23" s="302">
        <f>'Tabell 4310'!J5</f>
        <v>105.48217078300002</v>
      </c>
    </row>
    <row r="24" spans="1:13" ht="15.75" customHeight="1">
      <c r="A24" s="200"/>
      <c r="B24" s="302"/>
      <c r="C24" s="302"/>
      <c r="D24" s="302"/>
      <c r="E24" s="302"/>
      <c r="F24" s="302"/>
      <c r="G24" s="302"/>
      <c r="H24" s="302"/>
      <c r="I24" s="302"/>
      <c r="J24" s="302"/>
      <c r="K24" s="302"/>
      <c r="L24" s="302"/>
      <c r="M24" s="302"/>
    </row>
    <row r="25" spans="1:13" ht="15.75" customHeight="1">
      <c r="A25" s="80" t="s">
        <v>138</v>
      </c>
      <c r="B25" s="300" t="s">
        <v>1</v>
      </c>
      <c r="C25" s="300" t="s">
        <v>1</v>
      </c>
      <c r="D25" s="300" t="s">
        <v>1</v>
      </c>
      <c r="E25" s="300" t="s">
        <v>1</v>
      </c>
      <c r="F25" s="300" t="s">
        <v>1</v>
      </c>
      <c r="G25" s="300" t="s">
        <v>1</v>
      </c>
      <c r="H25" s="302">
        <v>7.1</v>
      </c>
      <c r="I25" s="302">
        <v>7.9962370649106305</v>
      </c>
      <c r="J25" s="302">
        <v>8.5</v>
      </c>
      <c r="K25" s="302">
        <v>9.464</v>
      </c>
      <c r="L25" s="302">
        <f>'[1]Kortbruk'!$E$119/1000</f>
        <v>11.642299999999999</v>
      </c>
      <c r="M25" s="302">
        <f>'[1]Kortbruk'!$F$119/1000</f>
        <v>12.867102213414464</v>
      </c>
    </row>
    <row r="26" spans="1:13" ht="15.75" customHeight="1">
      <c r="A26" s="187"/>
      <c r="B26" s="302"/>
      <c r="C26" s="302"/>
      <c r="D26" s="302"/>
      <c r="E26" s="302"/>
      <c r="F26" s="302"/>
      <c r="G26" s="302"/>
      <c r="H26" s="302"/>
      <c r="I26" s="302"/>
      <c r="J26" s="302"/>
      <c r="K26" s="302"/>
      <c r="L26" s="302"/>
      <c r="M26" s="302"/>
    </row>
    <row r="27" spans="1:13" ht="15.75" customHeight="1">
      <c r="A27" s="16"/>
      <c r="B27" s="302"/>
      <c r="C27" s="302"/>
      <c r="D27" s="302"/>
      <c r="E27" s="302"/>
      <c r="F27" s="302"/>
      <c r="G27" s="302"/>
      <c r="H27" s="302"/>
      <c r="I27" s="302"/>
      <c r="J27" s="302"/>
      <c r="K27" s="302"/>
      <c r="L27" s="302"/>
      <c r="M27" s="302"/>
    </row>
    <row r="28" spans="1:13" ht="15.75" customHeight="1">
      <c r="A28" s="12" t="s">
        <v>331</v>
      </c>
      <c r="B28" s="300" t="s">
        <v>1</v>
      </c>
      <c r="C28" s="300" t="s">
        <v>1</v>
      </c>
      <c r="D28" s="301">
        <f>'Tabell 431-432'!H29</f>
        <v>501.5</v>
      </c>
      <c r="E28" s="301">
        <f>'Tabell 431-432'!I29</f>
        <v>474.20000000000005</v>
      </c>
      <c r="F28" s="301">
        <f>'Tabell 431-432'!J29</f>
        <v>415.8</v>
      </c>
      <c r="G28" s="301">
        <f>'Tabell 431-432'!K29</f>
        <v>317.2</v>
      </c>
      <c r="H28" s="301">
        <f>'Tabell 431-432'!L29</f>
        <v>335.8</v>
      </c>
      <c r="I28" s="301">
        <f>'Tabell 431-432'!M29</f>
        <v>342</v>
      </c>
      <c r="J28" s="301">
        <f>'Tabell 431-432'!N29</f>
        <v>255.5</v>
      </c>
      <c r="K28" s="301">
        <f>'Tabell 431-432'!O29</f>
        <v>220.5</v>
      </c>
      <c r="L28" s="301">
        <f>'Tabell 431-432'!P29</f>
        <v>182.728</v>
      </c>
      <c r="M28" s="301">
        <f>'Tabell 431-432'!Q29</f>
        <v>138.91219999999998</v>
      </c>
    </row>
    <row r="29" spans="1:13" ht="15.75" customHeight="1">
      <c r="A29" s="83"/>
      <c r="B29" s="71"/>
      <c r="C29" s="71"/>
      <c r="D29" s="71"/>
      <c r="E29" s="71"/>
      <c r="F29" s="71"/>
      <c r="G29" s="71"/>
      <c r="H29" s="71"/>
      <c r="I29" s="71"/>
      <c r="J29" s="71"/>
      <c r="K29" s="71"/>
      <c r="L29" s="71"/>
      <c r="M29" s="71"/>
    </row>
    <row r="30" spans="1:13" ht="15.75" customHeight="1">
      <c r="A30" s="320" t="s">
        <v>140</v>
      </c>
      <c r="B30" s="320"/>
      <c r="C30" s="320"/>
      <c r="D30" s="320"/>
      <c r="E30" s="320"/>
      <c r="F30" s="320"/>
      <c r="G30" s="320"/>
      <c r="H30" s="320"/>
      <c r="I30" s="320"/>
      <c r="J30" s="320"/>
      <c r="K30" s="320"/>
      <c r="L30" s="320"/>
      <c r="M30" s="16"/>
    </row>
    <row r="31" spans="1:13" ht="15.75" customHeight="1">
      <c r="A31" s="319"/>
      <c r="B31" s="319"/>
      <c r="C31" s="319"/>
      <c r="D31" s="319"/>
      <c r="E31" s="319"/>
      <c r="F31" s="319"/>
      <c r="G31" s="319"/>
      <c r="H31" s="319"/>
      <c r="I31" s="319"/>
      <c r="J31" s="319"/>
      <c r="K31" s="319"/>
      <c r="L31" s="319"/>
      <c r="M31" s="16"/>
    </row>
    <row r="32" spans="1:13" ht="15.75" customHeight="1">
      <c r="A32" s="16"/>
      <c r="B32" s="16"/>
      <c r="C32" s="16"/>
      <c r="D32" s="16"/>
      <c r="E32" s="16"/>
      <c r="F32" s="16"/>
      <c r="G32" s="16"/>
      <c r="H32" s="16"/>
      <c r="I32" s="16"/>
      <c r="J32" s="16"/>
      <c r="K32" s="16"/>
      <c r="L32" s="16"/>
      <c r="M32" s="16"/>
    </row>
    <row r="33" spans="1:13" ht="202.5" customHeight="1">
      <c r="A33" s="318"/>
      <c r="B33" s="318"/>
      <c r="C33" s="318"/>
      <c r="D33" s="318"/>
      <c r="E33" s="318"/>
      <c r="F33" s="318"/>
      <c r="G33" s="318"/>
      <c r="H33" s="318"/>
      <c r="I33" s="318"/>
      <c r="J33" s="318"/>
      <c r="K33" s="318"/>
      <c r="L33" s="318"/>
      <c r="M33" s="16"/>
    </row>
    <row r="34" spans="1:13" ht="15.75" customHeight="1">
      <c r="A34" s="16"/>
      <c r="B34" s="16"/>
      <c r="C34" s="16"/>
      <c r="D34" s="16"/>
      <c r="E34" s="16"/>
      <c r="F34" s="16"/>
      <c r="G34" s="16"/>
      <c r="H34" s="16"/>
      <c r="I34" s="16"/>
      <c r="J34" s="16"/>
      <c r="K34" s="16"/>
      <c r="L34" s="16"/>
      <c r="M34" s="16"/>
    </row>
    <row r="35" spans="1:13" ht="15.75" customHeight="1">
      <c r="A35" s="16"/>
      <c r="B35" s="16"/>
      <c r="C35" s="16"/>
      <c r="D35" s="16"/>
      <c r="E35" s="16"/>
      <c r="F35" s="16"/>
      <c r="G35" s="16"/>
      <c r="H35" s="16"/>
      <c r="I35" s="16"/>
      <c r="J35" s="16"/>
      <c r="K35" s="16"/>
      <c r="L35" s="16"/>
      <c r="M35" s="16"/>
    </row>
    <row r="36" spans="1:13" ht="15.75" customHeight="1">
      <c r="A36" s="16"/>
      <c r="B36" s="16"/>
      <c r="C36" s="16"/>
      <c r="D36" s="16"/>
      <c r="E36" s="16"/>
      <c r="F36" s="16"/>
      <c r="G36" s="16"/>
      <c r="H36" s="16"/>
      <c r="I36" s="16"/>
      <c r="J36" s="16"/>
      <c r="K36" s="16"/>
      <c r="L36" s="16"/>
      <c r="M36" s="16"/>
    </row>
    <row r="37" spans="1:13" ht="15.75" customHeight="1">
      <c r="A37" s="16"/>
      <c r="B37" s="16"/>
      <c r="C37" s="16"/>
      <c r="D37" s="16"/>
      <c r="E37" s="16"/>
      <c r="F37" s="16"/>
      <c r="G37" s="16"/>
      <c r="H37" s="16"/>
      <c r="I37" s="16"/>
      <c r="J37" s="16"/>
      <c r="K37" s="16"/>
      <c r="L37" s="16"/>
      <c r="M37" s="16"/>
    </row>
    <row r="38" spans="1:13" ht="15.75" customHeight="1">
      <c r="A38" s="16"/>
      <c r="B38" s="16"/>
      <c r="C38" s="16"/>
      <c r="D38" s="16"/>
      <c r="E38" s="16"/>
      <c r="F38" s="16"/>
      <c r="G38" s="16"/>
      <c r="H38" s="16"/>
      <c r="I38" s="16"/>
      <c r="J38" s="16"/>
      <c r="K38" s="16"/>
      <c r="L38" s="16"/>
      <c r="M38" s="16"/>
    </row>
  </sheetData>
  <mergeCells count="3">
    <mergeCell ref="A33:L33"/>
    <mergeCell ref="A31:L31"/>
    <mergeCell ref="A30:L30"/>
  </mergeCells>
  <printOptions/>
  <pageMargins left="0.75" right="0.75" top="1" bottom="1" header="0.5" footer="0.5"/>
  <pageSetup fitToHeight="1" fitToWidth="1" horizontalDpi="600" verticalDpi="600" orientation="portrait" paperSize="9" scale="70" r:id="rId2"/>
  <headerFooter alignWithMargins="0">
    <oddFooter xml:space="preserve">&amp;R&amp;"Arial Narrow,Normal"&amp;11REPORT ON PAYMENT SYSTEMS 1999&amp;"Arial,Normal"&amp;10 &amp;12 &amp;"Times New Roman,Normal"&amp;16 39&amp;"Arial,Normal"&amp;10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N42"/>
  <sheetViews>
    <sheetView workbookViewId="0" topLeftCell="A1">
      <selection activeCell="B36" sqref="B36"/>
    </sheetView>
  </sheetViews>
  <sheetFormatPr defaultColWidth="11.421875" defaultRowHeight="15.75" customHeight="1"/>
  <cols>
    <col min="1" max="1" width="22.7109375" style="0" customWidth="1"/>
    <col min="2" max="14" width="7.7109375" style="0" customWidth="1"/>
  </cols>
  <sheetData>
    <row r="1" spans="1:9" ht="15.75" customHeight="1">
      <c r="A1" s="9" t="s">
        <v>300</v>
      </c>
      <c r="B1" s="1"/>
      <c r="C1" s="1"/>
      <c r="D1" s="1"/>
      <c r="E1" s="1"/>
      <c r="G1" s="1"/>
      <c r="H1" s="1"/>
      <c r="I1" s="1"/>
    </row>
    <row r="2" spans="1:9" ht="15.75" customHeight="1">
      <c r="A2" s="10"/>
      <c r="C2" s="1"/>
      <c r="D2" s="1"/>
      <c r="E2" s="1"/>
      <c r="F2" s="1"/>
      <c r="G2" s="1"/>
      <c r="H2" s="1"/>
      <c r="I2" s="1"/>
    </row>
    <row r="3" spans="1:9" ht="15.75" customHeight="1">
      <c r="A3" s="8"/>
      <c r="B3" s="7"/>
      <c r="C3" s="7"/>
      <c r="D3" s="7"/>
      <c r="E3" s="1"/>
      <c r="F3" s="1"/>
      <c r="G3" s="1"/>
      <c r="H3" s="1"/>
      <c r="I3" s="1"/>
    </row>
    <row r="4" spans="1:13" ht="15.75" customHeight="1">
      <c r="A4" s="27"/>
      <c r="B4" s="68"/>
      <c r="C4" s="68"/>
      <c r="D4" s="68"/>
      <c r="E4" s="45"/>
      <c r="F4" s="45"/>
      <c r="G4" s="45"/>
      <c r="H4" s="45">
        <v>1994</v>
      </c>
      <c r="I4" s="45">
        <v>1995</v>
      </c>
      <c r="J4" s="45">
        <v>1996</v>
      </c>
      <c r="K4" s="45">
        <v>1997</v>
      </c>
      <c r="L4" s="45">
        <v>1998</v>
      </c>
      <c r="M4" s="45">
        <v>1999</v>
      </c>
    </row>
    <row r="5" spans="1:13" ht="15.75" customHeight="1">
      <c r="A5" s="95" t="s">
        <v>142</v>
      </c>
      <c r="B5" s="85"/>
      <c r="C5" s="85"/>
      <c r="D5" s="85"/>
      <c r="E5" s="85"/>
      <c r="F5" s="85"/>
      <c r="G5" s="85"/>
      <c r="H5" s="107">
        <f aca="true" t="shared" si="0" ref="H5:M5">+H8+H26</f>
        <v>313.4567</v>
      </c>
      <c r="I5" s="107">
        <f t="shared" si="0"/>
        <v>324.53650000000005</v>
      </c>
      <c r="J5" s="107">
        <f t="shared" si="0"/>
        <v>335.17600000000004</v>
      </c>
      <c r="K5" s="107">
        <f t="shared" si="0"/>
        <v>343.88</v>
      </c>
      <c r="L5" s="107">
        <f t="shared" si="0"/>
        <v>360.04470000000003</v>
      </c>
      <c r="M5" s="107">
        <f t="shared" si="0"/>
        <v>365.8225</v>
      </c>
    </row>
    <row r="6" spans="1:13" ht="15.75" customHeight="1">
      <c r="A6" s="96"/>
      <c r="B6" s="87"/>
      <c r="C6" s="87"/>
      <c r="D6" s="87"/>
      <c r="E6" s="87"/>
      <c r="F6" s="87"/>
      <c r="G6" s="87"/>
      <c r="H6" s="108" t="s">
        <v>49</v>
      </c>
      <c r="I6" s="108"/>
      <c r="J6" s="108"/>
      <c r="K6" s="108"/>
      <c r="L6" s="140"/>
      <c r="M6" s="16"/>
    </row>
    <row r="7" spans="1:13" ht="15.75" customHeight="1">
      <c r="A7" s="94"/>
      <c r="B7" s="87"/>
      <c r="C7" s="87"/>
      <c r="D7" s="87"/>
      <c r="E7" s="87"/>
      <c r="F7" s="87"/>
      <c r="G7" s="87"/>
      <c r="H7" s="108"/>
      <c r="I7" s="108"/>
      <c r="J7" s="108"/>
      <c r="K7" s="108"/>
      <c r="L7" s="140"/>
      <c r="M7" s="16"/>
    </row>
    <row r="8" spans="1:13" ht="15.75" customHeight="1">
      <c r="A8" s="95" t="s">
        <v>241</v>
      </c>
      <c r="B8" s="90"/>
      <c r="C8" s="90"/>
      <c r="D8" s="90"/>
      <c r="E8" s="90"/>
      <c r="F8" s="90"/>
      <c r="G8" s="90"/>
      <c r="H8" s="107">
        <f aca="true" t="shared" si="1" ref="H8:M8">+H11+H13+H23</f>
        <v>226.72220000000002</v>
      </c>
      <c r="I8" s="107">
        <f t="shared" si="1"/>
        <v>222.8865</v>
      </c>
      <c r="J8" s="107">
        <f t="shared" si="1"/>
        <v>210.126</v>
      </c>
      <c r="K8" s="107">
        <f t="shared" si="1"/>
        <v>197.38500000000002</v>
      </c>
      <c r="L8" s="107">
        <f t="shared" si="1"/>
        <v>186.18200000000002</v>
      </c>
      <c r="M8" s="107">
        <f t="shared" si="1"/>
        <v>168.54399999999998</v>
      </c>
    </row>
    <row r="9" spans="1:13" ht="15.75" customHeight="1">
      <c r="A9" s="101"/>
      <c r="B9" s="87"/>
      <c r="C9" s="87"/>
      <c r="D9" s="87"/>
      <c r="E9" s="87"/>
      <c r="F9" s="87"/>
      <c r="G9" s="87"/>
      <c r="H9" s="108"/>
      <c r="I9" s="108"/>
      <c r="J9" s="108"/>
      <c r="K9" s="108" t="s">
        <v>49</v>
      </c>
      <c r="L9" s="140"/>
      <c r="M9" s="140"/>
    </row>
    <row r="10" spans="1:13" ht="15.75" customHeight="1">
      <c r="A10" s="94"/>
      <c r="B10" s="87"/>
      <c r="C10" s="87"/>
      <c r="D10" s="87"/>
      <c r="E10" s="87"/>
      <c r="F10" s="87"/>
      <c r="G10" s="87"/>
      <c r="H10" s="108"/>
      <c r="I10" s="108"/>
      <c r="J10" s="108"/>
      <c r="K10" s="108"/>
      <c r="L10" s="140" t="s">
        <v>49</v>
      </c>
      <c r="M10" s="140"/>
    </row>
    <row r="11" spans="1:13" ht="15.75" customHeight="1">
      <c r="A11" s="98" t="s">
        <v>244</v>
      </c>
      <c r="B11" s="87"/>
      <c r="C11" s="87"/>
      <c r="D11" s="87"/>
      <c r="E11" s="87"/>
      <c r="F11" s="87"/>
      <c r="G11" s="87"/>
      <c r="H11" s="108">
        <v>88.6222</v>
      </c>
      <c r="I11" s="108">
        <v>96.8865</v>
      </c>
      <c r="J11" s="108">
        <v>101.1</v>
      </c>
      <c r="K11" s="108">
        <v>104.3</v>
      </c>
      <c r="L11" s="140">
        <f>'[1]Girodeb98'!$N$10/1000</f>
        <v>106.913</v>
      </c>
      <c r="M11" s="140">
        <f>'[1]Girodeb99'!$N$10/1000</f>
        <v>106.97</v>
      </c>
    </row>
    <row r="12" spans="1:13" ht="15.75" customHeight="1">
      <c r="A12" s="99"/>
      <c r="B12" s="87"/>
      <c r="C12" s="87"/>
      <c r="D12" s="87"/>
      <c r="E12" s="87"/>
      <c r="F12" s="87"/>
      <c r="G12" s="87"/>
      <c r="H12" s="108"/>
      <c r="I12" s="108"/>
      <c r="J12" s="108"/>
      <c r="K12" s="108"/>
      <c r="L12" s="140"/>
      <c r="M12" s="140"/>
    </row>
    <row r="13" spans="1:13" ht="15.75" customHeight="1">
      <c r="A13" s="98" t="s">
        <v>143</v>
      </c>
      <c r="B13" s="87"/>
      <c r="C13" s="87"/>
      <c r="D13" s="87"/>
      <c r="E13" s="87"/>
      <c r="F13" s="87"/>
      <c r="G13" s="87"/>
      <c r="H13" s="108">
        <v>116</v>
      </c>
      <c r="I13" s="108">
        <v>106.5</v>
      </c>
      <c r="J13" s="108">
        <v>91.5</v>
      </c>
      <c r="K13" s="108">
        <v>78.793</v>
      </c>
      <c r="L13" s="140">
        <f>SUM(L17:L21)</f>
        <v>65.61500000000001</v>
      </c>
      <c r="M13" s="140">
        <f>SUM(M17:M21)</f>
        <v>52.158</v>
      </c>
    </row>
    <row r="14" spans="1:13" ht="15.75" customHeight="1">
      <c r="A14" s="97"/>
      <c r="B14" s="87"/>
      <c r="C14" s="87"/>
      <c r="D14" s="87"/>
      <c r="E14" s="87"/>
      <c r="F14" s="87"/>
      <c r="G14" s="87"/>
      <c r="H14" s="108"/>
      <c r="I14" s="108"/>
      <c r="J14" s="108"/>
      <c r="K14" s="108"/>
      <c r="L14" s="140"/>
      <c r="M14" s="140"/>
    </row>
    <row r="15" spans="1:13" ht="15.75" customHeight="1">
      <c r="A15" s="201" t="s">
        <v>206</v>
      </c>
      <c r="B15" s="87"/>
      <c r="C15" s="87"/>
      <c r="D15" s="87"/>
      <c r="E15" s="87"/>
      <c r="F15" s="87"/>
      <c r="G15" s="87"/>
      <c r="H15" s="108"/>
      <c r="I15" s="108"/>
      <c r="J15" s="108"/>
      <c r="K15" s="108"/>
      <c r="L15" s="140"/>
      <c r="M15" s="140"/>
    </row>
    <row r="16" spans="1:13" ht="15.75" customHeight="1">
      <c r="A16" s="202"/>
      <c r="B16" s="87"/>
      <c r="C16" s="87"/>
      <c r="D16" s="87"/>
      <c r="E16" s="87"/>
      <c r="F16" s="87"/>
      <c r="G16" s="87"/>
      <c r="H16" s="108"/>
      <c r="I16" s="108"/>
      <c r="J16" s="108"/>
      <c r="K16" s="108"/>
      <c r="L16" s="140"/>
      <c r="M16" s="140"/>
    </row>
    <row r="17" spans="1:13" ht="15.75" customHeight="1">
      <c r="A17" s="203" t="s">
        <v>254</v>
      </c>
      <c r="B17" s="88"/>
      <c r="C17" s="88"/>
      <c r="D17" s="88"/>
      <c r="E17" s="88"/>
      <c r="F17" s="88"/>
      <c r="G17" s="88"/>
      <c r="H17" s="108">
        <v>72</v>
      </c>
      <c r="I17" s="108">
        <v>62.5</v>
      </c>
      <c r="J17" s="108">
        <v>46.3</v>
      </c>
      <c r="K17" s="108">
        <v>37.142</v>
      </c>
      <c r="L17" s="140">
        <v>28.114</v>
      </c>
      <c r="M17" s="140">
        <f>'[1]Girodeb99'!$M$12/1000</f>
        <v>22.943</v>
      </c>
    </row>
    <row r="18" spans="1:13" ht="15.75" customHeight="1">
      <c r="A18" s="202"/>
      <c r="B18" s="84"/>
      <c r="C18" s="84"/>
      <c r="D18" s="84"/>
      <c r="E18" s="84"/>
      <c r="F18" s="84"/>
      <c r="G18" s="84"/>
      <c r="H18" s="108"/>
      <c r="I18" s="108"/>
      <c r="J18" s="108"/>
      <c r="K18" s="108"/>
      <c r="L18" s="140"/>
      <c r="M18" s="140"/>
    </row>
    <row r="19" spans="1:13" ht="15.75" customHeight="1">
      <c r="A19" s="100" t="s">
        <v>144</v>
      </c>
      <c r="B19" s="88"/>
      <c r="C19" s="88"/>
      <c r="D19" s="88"/>
      <c r="E19" s="88"/>
      <c r="F19" s="88"/>
      <c r="G19" s="88"/>
      <c r="H19" s="108">
        <v>25.0149</v>
      </c>
      <c r="I19" s="108">
        <v>24.9575</v>
      </c>
      <c r="J19" s="108">
        <v>27.051</v>
      </c>
      <c r="K19" s="108">
        <v>27.439</v>
      </c>
      <c r="L19" s="140">
        <f>'[1]Girodeb98'!$M$13/1000</f>
        <v>24.479</v>
      </c>
      <c r="M19" s="140">
        <f>'[1]Girodeb99'!$M$13/1000</f>
        <v>29.215</v>
      </c>
    </row>
    <row r="20" spans="1:13" ht="15.75" customHeight="1">
      <c r="A20" s="151"/>
      <c r="B20" s="87"/>
      <c r="C20" s="87"/>
      <c r="D20" s="87"/>
      <c r="E20" s="87"/>
      <c r="F20" s="87"/>
      <c r="G20" s="87"/>
      <c r="H20" s="108"/>
      <c r="I20" s="108"/>
      <c r="J20" s="108"/>
      <c r="K20" s="108"/>
      <c r="L20" s="140"/>
      <c r="M20" s="140"/>
    </row>
    <row r="21" spans="1:13" ht="15.75" customHeight="1">
      <c r="A21" s="182" t="s">
        <v>145</v>
      </c>
      <c r="B21" s="91"/>
      <c r="C21" s="91"/>
      <c r="D21" s="92"/>
      <c r="E21" s="92"/>
      <c r="F21" s="92"/>
      <c r="G21" s="92"/>
      <c r="H21" s="170">
        <v>19.113</v>
      </c>
      <c r="I21" s="170">
        <v>19.082</v>
      </c>
      <c r="J21" s="170">
        <v>18.065</v>
      </c>
      <c r="K21" s="170">
        <v>14.212</v>
      </c>
      <c r="L21" s="157">
        <f>'[1]Girodeb98'!$M$14/1000</f>
        <v>13.022</v>
      </c>
      <c r="M21" s="264" t="s">
        <v>59</v>
      </c>
    </row>
    <row r="22" spans="1:13" ht="15.75" customHeight="1">
      <c r="A22" s="204"/>
      <c r="B22" s="89"/>
      <c r="C22" s="89"/>
      <c r="D22" s="89"/>
      <c r="E22" s="89"/>
      <c r="F22" s="89"/>
      <c r="G22" s="89"/>
      <c r="H22" s="170"/>
      <c r="I22" s="170"/>
      <c r="J22" s="170"/>
      <c r="K22" s="170"/>
      <c r="L22" s="157"/>
      <c r="M22" s="157"/>
    </row>
    <row r="23" spans="1:13" ht="15.75" customHeight="1">
      <c r="A23" s="98" t="s">
        <v>236</v>
      </c>
      <c r="B23" s="16"/>
      <c r="C23" s="16"/>
      <c r="D23" s="16"/>
      <c r="E23" s="16"/>
      <c r="F23" s="16"/>
      <c r="G23" s="16"/>
      <c r="H23" s="108">
        <v>22.1</v>
      </c>
      <c r="I23" s="108">
        <v>19.5</v>
      </c>
      <c r="J23" s="108">
        <v>17.526</v>
      </c>
      <c r="K23" s="108">
        <v>14.292</v>
      </c>
      <c r="L23" s="131">
        <f>'[1]Girodeb98'!$N$21/1000</f>
        <v>13.654</v>
      </c>
      <c r="M23" s="131">
        <f>'[1]Girodeb99'!$N$21/1000</f>
        <v>9.416</v>
      </c>
    </row>
    <row r="24" spans="1:13" ht="15.75" customHeight="1">
      <c r="A24" s="99"/>
      <c r="B24" s="16"/>
      <c r="C24" s="16"/>
      <c r="D24" s="16"/>
      <c r="E24" s="16"/>
      <c r="F24" s="16"/>
      <c r="G24" s="16"/>
      <c r="H24" s="108"/>
      <c r="I24" s="108"/>
      <c r="J24" s="108"/>
      <c r="K24" s="108"/>
      <c r="L24" s="131"/>
      <c r="M24" s="131"/>
    </row>
    <row r="25" spans="1:13" ht="15.75" customHeight="1">
      <c r="A25" s="94"/>
      <c r="H25" s="108"/>
      <c r="I25" s="108"/>
      <c r="J25" s="108"/>
      <c r="K25" s="108"/>
      <c r="L25" s="131"/>
      <c r="M25" s="131"/>
    </row>
    <row r="26" spans="1:13" ht="15.75" customHeight="1">
      <c r="A26" s="95" t="s">
        <v>237</v>
      </c>
      <c r="H26" s="107">
        <f aca="true" t="shared" si="2" ref="H26:M26">+H29+H31+H37</f>
        <v>86.7345</v>
      </c>
      <c r="I26" s="107">
        <f t="shared" si="2"/>
        <v>101.65</v>
      </c>
      <c r="J26" s="107">
        <f t="shared" si="2"/>
        <v>125.05000000000001</v>
      </c>
      <c r="K26" s="107">
        <f t="shared" si="2"/>
        <v>146.495</v>
      </c>
      <c r="L26" s="107">
        <f t="shared" si="2"/>
        <v>173.86270000000002</v>
      </c>
      <c r="M26" s="107">
        <f t="shared" si="2"/>
        <v>197.27849999999998</v>
      </c>
    </row>
    <row r="27" spans="1:13" ht="15.75" customHeight="1">
      <c r="A27" s="96"/>
      <c r="H27" s="108" t="s">
        <v>49</v>
      </c>
      <c r="I27" s="108" t="s">
        <v>49</v>
      </c>
      <c r="J27" s="108" t="s">
        <v>49</v>
      </c>
      <c r="K27" s="108" t="s">
        <v>49</v>
      </c>
      <c r="L27" s="131"/>
      <c r="M27" s="131"/>
    </row>
    <row r="28" spans="1:13" ht="15.75" customHeight="1">
      <c r="A28" s="94"/>
      <c r="H28" s="108"/>
      <c r="I28" s="108"/>
      <c r="J28" s="108"/>
      <c r="K28" s="108"/>
      <c r="L28" s="131"/>
      <c r="M28" s="131"/>
    </row>
    <row r="29" spans="1:13" ht="15.75" customHeight="1">
      <c r="A29" s="98" t="s">
        <v>243</v>
      </c>
      <c r="H29" s="108">
        <v>0.869</v>
      </c>
      <c r="I29" s="108">
        <v>1.2655999999999998</v>
      </c>
      <c r="J29" s="108">
        <v>6.655</v>
      </c>
      <c r="K29" s="108">
        <v>13.395</v>
      </c>
      <c r="L29" s="131">
        <f>'[1]Girodeb98'!$M$25/1000</f>
        <v>18.228</v>
      </c>
      <c r="M29" s="131">
        <f>'[1]Girodeb99'!$M$25/1000</f>
        <v>28.297</v>
      </c>
    </row>
    <row r="30" spans="1:13" ht="15.75" customHeight="1">
      <c r="A30" s="100"/>
      <c r="H30" s="108"/>
      <c r="I30" s="108"/>
      <c r="J30" s="108"/>
      <c r="K30" s="108"/>
      <c r="L30" s="131"/>
      <c r="M30" s="131"/>
    </row>
    <row r="31" spans="1:13" ht="15.75" customHeight="1">
      <c r="A31" s="98" t="s">
        <v>146</v>
      </c>
      <c r="H31" s="108">
        <v>70.5655</v>
      </c>
      <c r="I31" s="108">
        <v>82.9844</v>
      </c>
      <c r="J31" s="108">
        <v>97.795</v>
      </c>
      <c r="K31" s="108">
        <v>109.1</v>
      </c>
      <c r="L31" s="131">
        <f>('[1]Girodeb98'!$N$30+'[1]Girodeb98'!$M$27)/1000</f>
        <v>129.2957</v>
      </c>
      <c r="M31" s="131">
        <f>('[1]Girodeb99'!$N$30+'[1]Girodeb99'!$M$27)/1000</f>
        <v>139.0785</v>
      </c>
    </row>
    <row r="32" spans="1:13" ht="15.75" customHeight="1">
      <c r="A32" s="99"/>
      <c r="H32" s="108"/>
      <c r="I32" s="108"/>
      <c r="J32" s="108"/>
      <c r="K32" s="108"/>
      <c r="L32" s="131"/>
      <c r="M32" s="131"/>
    </row>
    <row r="33" spans="1:13" ht="15.75" customHeight="1">
      <c r="A33" s="100" t="s">
        <v>147</v>
      </c>
      <c r="H33" s="108"/>
      <c r="I33" s="108"/>
      <c r="J33" s="108"/>
      <c r="K33" s="108"/>
      <c r="L33" s="131"/>
      <c r="M33" s="131"/>
    </row>
    <row r="34" spans="1:13" ht="15.75" customHeight="1">
      <c r="A34" s="151"/>
      <c r="H34" s="108"/>
      <c r="I34" s="108"/>
      <c r="J34" s="108"/>
      <c r="K34" s="108"/>
      <c r="L34" s="131"/>
      <c r="M34" s="131"/>
    </row>
    <row r="35" spans="1:13" ht="15.75" customHeight="1">
      <c r="A35" s="100" t="s">
        <v>148</v>
      </c>
      <c r="H35" s="112" t="s">
        <v>59</v>
      </c>
      <c r="I35" s="112" t="s">
        <v>59</v>
      </c>
      <c r="J35" s="112" t="s">
        <v>1</v>
      </c>
      <c r="K35" s="112" t="s">
        <v>1</v>
      </c>
      <c r="L35" s="131">
        <f>'[1]Girodeb98'!$M$27/1000</f>
        <v>3.16</v>
      </c>
      <c r="M35" s="131">
        <f>'[1]Girodeb99'!$M$27/1000</f>
        <v>14.5025</v>
      </c>
    </row>
    <row r="36" spans="1:13" ht="15.75" customHeight="1">
      <c r="A36" s="168"/>
      <c r="H36" s="108"/>
      <c r="I36" s="108"/>
      <c r="J36" s="108"/>
      <c r="K36" s="108"/>
      <c r="L36" s="131"/>
      <c r="M36" s="131"/>
    </row>
    <row r="37" spans="1:13" ht="15.75" customHeight="1">
      <c r="A37" s="98" t="s">
        <v>149</v>
      </c>
      <c r="H37" s="108">
        <v>15.3</v>
      </c>
      <c r="I37" s="108">
        <v>17.4</v>
      </c>
      <c r="J37" s="108">
        <v>20.6</v>
      </c>
      <c r="K37" s="108">
        <v>24</v>
      </c>
      <c r="L37" s="131">
        <f>'[1]Girodeb98'!$N$33/1000</f>
        <v>26.339</v>
      </c>
      <c r="M37" s="131">
        <f>'[1]Girodeb99'!$N$33/1000</f>
        <v>29.903</v>
      </c>
    </row>
    <row r="38" spans="1:13" ht="15.75" customHeight="1">
      <c r="A38" s="104"/>
      <c r="B38" s="7"/>
      <c r="C38" s="7"/>
      <c r="D38" s="7"/>
      <c r="E38" s="7"/>
      <c r="F38" s="7"/>
      <c r="G38" s="7"/>
      <c r="H38" s="166"/>
      <c r="I38" s="166"/>
      <c r="J38" s="93"/>
      <c r="K38" s="93"/>
      <c r="L38" s="158"/>
      <c r="M38" s="158"/>
    </row>
    <row r="39" spans="1:12" ht="15.75" customHeight="1">
      <c r="A39" s="321" t="s">
        <v>150</v>
      </c>
      <c r="B39" s="321"/>
      <c r="C39" s="321"/>
      <c r="D39" s="321"/>
      <c r="E39" s="321"/>
      <c r="F39" s="321"/>
      <c r="G39" s="321"/>
      <c r="H39" s="321"/>
      <c r="I39" s="321"/>
      <c r="J39" s="321"/>
      <c r="K39" s="321"/>
      <c r="L39" s="321"/>
    </row>
    <row r="40" spans="1:14" ht="15.75" customHeight="1">
      <c r="A40" s="322"/>
      <c r="B40" s="322"/>
      <c r="C40" s="322"/>
      <c r="D40" s="322"/>
      <c r="E40" s="322"/>
      <c r="F40" s="322"/>
      <c r="G40" s="322"/>
      <c r="H40" s="322"/>
      <c r="I40" s="322"/>
      <c r="J40" s="322"/>
      <c r="K40" s="322"/>
      <c r="L40" s="322"/>
      <c r="M40" s="322"/>
      <c r="N40" s="47"/>
    </row>
    <row r="41" ht="15.75" customHeight="1">
      <c r="A41" s="16"/>
    </row>
    <row r="42" spans="1:12" ht="170.25" customHeight="1">
      <c r="A42" s="318"/>
      <c r="B42" s="318"/>
      <c r="C42" s="318"/>
      <c r="D42" s="318"/>
      <c r="E42" s="318"/>
      <c r="F42" s="318"/>
      <c r="G42" s="318"/>
      <c r="H42" s="318"/>
      <c r="I42" s="318"/>
      <c r="J42" s="318"/>
      <c r="K42" s="318"/>
      <c r="L42" s="318"/>
    </row>
  </sheetData>
  <mergeCells count="3">
    <mergeCell ref="A42:L42"/>
    <mergeCell ref="A39:L39"/>
    <mergeCell ref="A40:M40"/>
  </mergeCells>
  <printOptions/>
  <pageMargins left="0.75" right="0.75" top="1" bottom="1" header="0.5" footer="0.5"/>
  <pageSetup fitToHeight="1" fitToWidth="1" horizontalDpi="600" verticalDpi="600" orientation="portrait" paperSize="9" scale="74" r:id="rId2"/>
  <headerFooter alignWithMargins="0">
    <oddFooter xml:space="preserve">&amp;L&amp;"Times New Roman,Normal"&amp;16 40 &amp;"Arial,Normal"&amp;10 &amp;"Arial Narrow,Normal"&amp;11REPORT ON PAYMENT SYSTEMS 1999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N50"/>
  <sheetViews>
    <sheetView workbookViewId="0" topLeftCell="A29">
      <selection activeCell="B36" sqref="B36"/>
    </sheetView>
  </sheetViews>
  <sheetFormatPr defaultColWidth="11.421875" defaultRowHeight="15.75" customHeight="1"/>
  <cols>
    <col min="1" max="1" width="22.7109375" style="0" customWidth="1"/>
    <col min="2" max="14" width="7.7109375" style="0" customWidth="1"/>
  </cols>
  <sheetData>
    <row r="1" spans="1:9" ht="15.75" customHeight="1">
      <c r="A1" s="9" t="s">
        <v>301</v>
      </c>
      <c r="B1" s="1"/>
      <c r="C1" s="1"/>
      <c r="D1" s="1"/>
      <c r="E1" s="1"/>
      <c r="G1" s="1"/>
      <c r="H1" s="1"/>
      <c r="I1" s="1"/>
    </row>
    <row r="2" spans="1:9" ht="15.75" customHeight="1">
      <c r="A2" s="10"/>
      <c r="C2" s="1"/>
      <c r="D2" s="1"/>
      <c r="E2" s="1"/>
      <c r="F2" s="1"/>
      <c r="G2" s="1"/>
      <c r="H2" s="1"/>
      <c r="I2" s="1"/>
    </row>
    <row r="3" spans="1:9" ht="15.75" customHeight="1">
      <c r="A3" s="8"/>
      <c r="B3" s="7"/>
      <c r="C3" s="7"/>
      <c r="D3" s="7"/>
      <c r="E3" s="1"/>
      <c r="F3" s="1"/>
      <c r="G3" s="1"/>
      <c r="H3" s="1"/>
      <c r="I3" s="1"/>
    </row>
    <row r="4" spans="1:13" ht="15.75" customHeight="1">
      <c r="A4" s="27"/>
      <c r="B4" s="68"/>
      <c r="C4" s="68"/>
      <c r="D4" s="68"/>
      <c r="E4" s="45"/>
      <c r="F4" s="45"/>
      <c r="G4" s="45"/>
      <c r="H4" s="45">
        <v>1994</v>
      </c>
      <c r="I4" s="45">
        <v>1995</v>
      </c>
      <c r="J4" s="45">
        <v>1996</v>
      </c>
      <c r="K4" s="45">
        <v>1997</v>
      </c>
      <c r="L4" s="45">
        <v>1998</v>
      </c>
      <c r="M4" s="45">
        <v>1999</v>
      </c>
    </row>
    <row r="5" spans="1:13" ht="15.75" customHeight="1">
      <c r="A5" s="95" t="s">
        <v>142</v>
      </c>
      <c r="B5" s="85"/>
      <c r="C5" s="85"/>
      <c r="D5" s="85"/>
      <c r="E5" s="85"/>
      <c r="F5" s="106"/>
      <c r="G5" s="106"/>
      <c r="H5" s="172">
        <f aca="true" t="shared" si="0" ref="H5:M5">+H8+H26</f>
        <v>1859.441</v>
      </c>
      <c r="I5" s="172">
        <f t="shared" si="0"/>
        <v>2074.769</v>
      </c>
      <c r="J5" s="107">
        <f t="shared" si="0"/>
        <v>3921.521</v>
      </c>
      <c r="K5" s="107">
        <f t="shared" si="0"/>
        <v>4358.811</v>
      </c>
      <c r="L5" s="107">
        <f t="shared" si="0"/>
        <v>4464.569925</v>
      </c>
      <c r="M5" s="107">
        <f t="shared" si="0"/>
        <v>5146.9926</v>
      </c>
    </row>
    <row r="6" spans="1:13" ht="15.75" customHeight="1">
      <c r="A6" s="96"/>
      <c r="B6" s="87"/>
      <c r="C6" s="87"/>
      <c r="D6" s="87"/>
      <c r="E6" s="87"/>
      <c r="F6" s="87"/>
      <c r="G6" s="87"/>
      <c r="H6" s="173" t="s">
        <v>49</v>
      </c>
      <c r="I6" s="173"/>
      <c r="J6" s="108"/>
      <c r="K6" s="108"/>
      <c r="L6" s="140"/>
      <c r="M6" s="140"/>
    </row>
    <row r="7" spans="1:13" ht="15.75" customHeight="1">
      <c r="A7" s="94"/>
      <c r="B7" s="87"/>
      <c r="C7" s="87"/>
      <c r="D7" s="87"/>
      <c r="E7" s="87"/>
      <c r="F7" s="87"/>
      <c r="G7" s="87"/>
      <c r="H7" s="173"/>
      <c r="I7" s="173"/>
      <c r="J7" s="108"/>
      <c r="K7" s="108"/>
      <c r="L7" s="140"/>
      <c r="M7" s="140"/>
    </row>
    <row r="8" spans="1:13" ht="15.75" customHeight="1">
      <c r="A8" s="95" t="s">
        <v>245</v>
      </c>
      <c r="B8" s="90"/>
      <c r="C8" s="90"/>
      <c r="D8" s="90"/>
      <c r="E8" s="90"/>
      <c r="F8" s="90"/>
      <c r="G8" s="90"/>
      <c r="H8" s="172">
        <f aca="true" t="shared" si="1" ref="H8:M8">+H11+H13+H23</f>
        <v>737.5</v>
      </c>
      <c r="I8" s="172">
        <f t="shared" si="1"/>
        <v>765.5</v>
      </c>
      <c r="J8" s="107">
        <f t="shared" si="1"/>
        <v>1480.9</v>
      </c>
      <c r="K8" s="107">
        <f t="shared" si="1"/>
        <v>1423.2</v>
      </c>
      <c r="L8" s="107">
        <f t="shared" si="1"/>
        <v>1241.3960000000002</v>
      </c>
      <c r="M8" s="107">
        <f t="shared" si="1"/>
        <v>1089.547</v>
      </c>
    </row>
    <row r="9" spans="1:13" ht="15.75" customHeight="1">
      <c r="A9" s="101"/>
      <c r="B9" s="87"/>
      <c r="C9" s="87"/>
      <c r="D9" s="87"/>
      <c r="E9" s="87"/>
      <c r="F9" s="87"/>
      <c r="G9" s="87"/>
      <c r="H9" s="173"/>
      <c r="I9" s="173"/>
      <c r="J9" s="108"/>
      <c r="K9" s="108" t="s">
        <v>49</v>
      </c>
      <c r="L9" s="140"/>
      <c r="M9" s="140"/>
    </row>
    <row r="10" spans="1:13" ht="15.75" customHeight="1">
      <c r="A10" s="94"/>
      <c r="B10" s="87"/>
      <c r="C10" s="87"/>
      <c r="D10" s="87"/>
      <c r="E10" s="87"/>
      <c r="F10" s="87"/>
      <c r="G10" s="87"/>
      <c r="H10" s="173"/>
      <c r="I10" s="173"/>
      <c r="J10" s="108"/>
      <c r="K10" s="108"/>
      <c r="L10" s="140"/>
      <c r="M10" s="140"/>
    </row>
    <row r="11" spans="1:13" ht="15.75" customHeight="1">
      <c r="A11" s="98" t="s">
        <v>244</v>
      </c>
      <c r="B11" s="87"/>
      <c r="C11" s="87"/>
      <c r="D11" s="87"/>
      <c r="E11" s="87"/>
      <c r="F11" s="87"/>
      <c r="G11" s="87"/>
      <c r="H11" s="173">
        <v>181</v>
      </c>
      <c r="I11" s="173">
        <v>214.9</v>
      </c>
      <c r="J11" s="108">
        <v>858</v>
      </c>
      <c r="K11" s="108">
        <v>830.2</v>
      </c>
      <c r="L11" s="140">
        <f>'[1]Girodeb98'!$AA$10/1000</f>
        <v>649.76</v>
      </c>
      <c r="M11" s="140">
        <f>'[1]Girodeb99'!$AA$10/1000</f>
        <v>597.561</v>
      </c>
    </row>
    <row r="12" spans="1:13" ht="15.75" customHeight="1">
      <c r="A12" s="99"/>
      <c r="B12" s="87"/>
      <c r="C12" s="87"/>
      <c r="D12" s="87"/>
      <c r="E12" s="87"/>
      <c r="F12" s="87"/>
      <c r="G12" s="87"/>
      <c r="H12" s="173"/>
      <c r="I12" s="173"/>
      <c r="J12" s="108"/>
      <c r="K12" s="108"/>
      <c r="L12" s="140"/>
      <c r="M12" s="140"/>
    </row>
    <row r="13" spans="1:13" ht="15.75" customHeight="1">
      <c r="A13" s="98" t="s">
        <v>143</v>
      </c>
      <c r="B13" s="87"/>
      <c r="C13" s="87"/>
      <c r="D13" s="87"/>
      <c r="E13" s="87"/>
      <c r="F13" s="87"/>
      <c r="G13" s="87"/>
      <c r="H13" s="173">
        <f>+H17+H19+H21</f>
        <v>549</v>
      </c>
      <c r="I13" s="173">
        <v>544.5</v>
      </c>
      <c r="J13" s="108">
        <f>+J17+J19+J21</f>
        <v>569.7</v>
      </c>
      <c r="K13" s="108">
        <f>+K17+K19+K21</f>
        <v>557.2</v>
      </c>
      <c r="L13" s="108">
        <f>+L17+L19+L21</f>
        <v>561.0310000000001</v>
      </c>
      <c r="M13" s="108">
        <f>+M17+M19</f>
        <v>473.889</v>
      </c>
    </row>
    <row r="14" spans="1:13" ht="15.75" customHeight="1">
      <c r="A14" s="97"/>
      <c r="B14" s="87"/>
      <c r="C14" s="87"/>
      <c r="D14" s="87"/>
      <c r="E14" s="87"/>
      <c r="F14" s="87"/>
      <c r="G14" s="87"/>
      <c r="H14" s="173" t="s">
        <v>49</v>
      </c>
      <c r="I14" s="173"/>
      <c r="J14" s="108"/>
      <c r="K14" s="108"/>
      <c r="L14" s="140"/>
      <c r="M14" s="140"/>
    </row>
    <row r="15" spans="1:13" ht="15.75" customHeight="1">
      <c r="A15" s="201" t="s">
        <v>206</v>
      </c>
      <c r="B15" s="87"/>
      <c r="C15" s="87"/>
      <c r="D15" s="87"/>
      <c r="E15" s="87"/>
      <c r="F15" s="87"/>
      <c r="G15" s="87"/>
      <c r="H15" s="173"/>
      <c r="I15" s="173"/>
      <c r="J15" s="108"/>
      <c r="K15" s="108"/>
      <c r="L15" s="140"/>
      <c r="M15" s="140"/>
    </row>
    <row r="16" spans="1:13" ht="15.75" customHeight="1">
      <c r="A16" s="202"/>
      <c r="B16" s="87"/>
      <c r="C16" s="87"/>
      <c r="D16" s="87"/>
      <c r="E16" s="87"/>
      <c r="F16" s="87"/>
      <c r="G16" s="87"/>
      <c r="H16" s="173"/>
      <c r="I16" s="173"/>
      <c r="J16" s="108"/>
      <c r="K16" s="108"/>
      <c r="L16" s="140"/>
      <c r="M16" s="140"/>
    </row>
    <row r="17" spans="1:13" ht="15.75" customHeight="1">
      <c r="A17" s="203" t="s">
        <v>255</v>
      </c>
      <c r="B17" s="88"/>
      <c r="C17" s="88"/>
      <c r="D17" s="88"/>
      <c r="E17" s="88"/>
      <c r="F17" s="88"/>
      <c r="G17" s="88"/>
      <c r="H17" s="173">
        <v>183.4</v>
      </c>
      <c r="I17" s="173">
        <v>175.4</v>
      </c>
      <c r="J17" s="108">
        <v>188.4</v>
      </c>
      <c r="K17" s="108">
        <v>179.1</v>
      </c>
      <c r="L17" s="140">
        <f>'[1]Girodeb98'!$Z$12/1000</f>
        <v>126.513</v>
      </c>
      <c r="M17" s="140">
        <f>'[1]Girodeb99'!$Z$12/1000</f>
        <v>143.838</v>
      </c>
    </row>
    <row r="18" spans="1:13" ht="15.75" customHeight="1">
      <c r="A18" s="202"/>
      <c r="B18" s="84"/>
      <c r="C18" s="84"/>
      <c r="D18" s="84"/>
      <c r="E18" s="84"/>
      <c r="F18" s="84"/>
      <c r="G18" s="84"/>
      <c r="H18" s="173"/>
      <c r="I18" s="173"/>
      <c r="J18" s="108"/>
      <c r="K18" s="108"/>
      <c r="L18" s="140"/>
      <c r="M18" s="140"/>
    </row>
    <row r="19" spans="1:13" ht="15.75" customHeight="1">
      <c r="A19" s="100" t="s">
        <v>144</v>
      </c>
      <c r="B19" s="88"/>
      <c r="C19" s="88"/>
      <c r="D19" s="88"/>
      <c r="E19" s="88"/>
      <c r="F19" s="88"/>
      <c r="G19" s="88"/>
      <c r="H19" s="173">
        <v>175.3</v>
      </c>
      <c r="I19" s="173">
        <v>175.2</v>
      </c>
      <c r="J19" s="108">
        <v>206.5</v>
      </c>
      <c r="K19" s="108">
        <v>247.8</v>
      </c>
      <c r="L19" s="140">
        <f>'[1]Girodeb98'!$Z$13/1000</f>
        <v>308.48</v>
      </c>
      <c r="M19" s="140">
        <f>'[1]Girodeb99'!$Z$13/1000</f>
        <v>330.051</v>
      </c>
    </row>
    <row r="20" spans="1:13" ht="15.75" customHeight="1">
      <c r="A20" s="151"/>
      <c r="B20" s="87"/>
      <c r="C20" s="87"/>
      <c r="D20" s="87"/>
      <c r="E20" s="87"/>
      <c r="F20" s="87"/>
      <c r="G20" s="87"/>
      <c r="H20" s="173"/>
      <c r="I20" s="173"/>
      <c r="J20" s="108"/>
      <c r="K20" s="108"/>
      <c r="L20" s="140"/>
      <c r="M20" s="140"/>
    </row>
    <row r="21" spans="1:13" ht="15.75" customHeight="1">
      <c r="A21" s="182" t="s">
        <v>145</v>
      </c>
      <c r="B21" s="91"/>
      <c r="C21" s="91"/>
      <c r="D21" s="92"/>
      <c r="E21" s="92"/>
      <c r="F21" s="92"/>
      <c r="G21" s="92"/>
      <c r="H21" s="174">
        <v>190.3</v>
      </c>
      <c r="I21" s="174">
        <v>194</v>
      </c>
      <c r="J21" s="170">
        <v>174.8</v>
      </c>
      <c r="K21" s="170">
        <v>130.3</v>
      </c>
      <c r="L21" s="157">
        <f>'[1]Girodeb98'!$Z$14/1000</f>
        <v>126.038</v>
      </c>
      <c r="M21" s="264" t="s">
        <v>59</v>
      </c>
    </row>
    <row r="22" spans="1:13" ht="15.75" customHeight="1">
      <c r="A22" s="204"/>
      <c r="B22" s="89"/>
      <c r="C22" s="89"/>
      <c r="D22" s="89"/>
      <c r="E22" s="89"/>
      <c r="F22" s="89"/>
      <c r="G22" s="89"/>
      <c r="H22" s="174"/>
      <c r="I22" s="174"/>
      <c r="J22" s="170"/>
      <c r="K22" s="170"/>
      <c r="L22" s="157"/>
      <c r="M22" s="157"/>
    </row>
    <row r="23" spans="1:13" ht="15.75" customHeight="1">
      <c r="A23" s="98" t="s">
        <v>236</v>
      </c>
      <c r="B23" s="16"/>
      <c r="C23" s="16"/>
      <c r="D23" s="16"/>
      <c r="E23" s="16"/>
      <c r="F23" s="16"/>
      <c r="G23" s="16"/>
      <c r="H23" s="173">
        <v>7.5</v>
      </c>
      <c r="I23" s="173">
        <v>6.1</v>
      </c>
      <c r="J23" s="108">
        <v>53.2</v>
      </c>
      <c r="K23" s="108">
        <v>35.8</v>
      </c>
      <c r="L23" s="131">
        <f>'[1]Girodeb98'!$AA$21/1000</f>
        <v>30.605</v>
      </c>
      <c r="M23" s="131">
        <f>'[1]Girodeb99'!$AA$21/1000</f>
        <v>18.097</v>
      </c>
    </row>
    <row r="24" spans="1:13" ht="15.75" customHeight="1">
      <c r="A24" s="99"/>
      <c r="B24" s="16"/>
      <c r="C24" s="16"/>
      <c r="D24" s="16"/>
      <c r="E24" s="16"/>
      <c r="F24" s="16"/>
      <c r="G24" s="16"/>
      <c r="H24" s="173"/>
      <c r="I24" s="173"/>
      <c r="J24" s="108"/>
      <c r="K24" s="108"/>
      <c r="L24" s="131"/>
      <c r="M24" s="131"/>
    </row>
    <row r="25" spans="1:13" ht="15.75" customHeight="1">
      <c r="A25" s="94"/>
      <c r="H25" s="173"/>
      <c r="I25" s="173"/>
      <c r="J25" s="108"/>
      <c r="K25" s="108"/>
      <c r="L25" s="131"/>
      <c r="M25" s="131"/>
    </row>
    <row r="26" spans="1:13" ht="15.75" customHeight="1">
      <c r="A26" s="95" t="s">
        <v>237</v>
      </c>
      <c r="H26" s="172">
        <f aca="true" t="shared" si="2" ref="H26:M26">+H29+H31+H37</f>
        <v>1121.941</v>
      </c>
      <c r="I26" s="172">
        <f t="shared" si="2"/>
        <v>1309.2689999999998</v>
      </c>
      <c r="J26" s="107">
        <f t="shared" si="2"/>
        <v>2440.621</v>
      </c>
      <c r="K26" s="107">
        <f t="shared" si="2"/>
        <v>2935.611</v>
      </c>
      <c r="L26" s="107">
        <f t="shared" si="2"/>
        <v>3223.173925</v>
      </c>
      <c r="M26" s="107">
        <f t="shared" si="2"/>
        <v>4057.4456</v>
      </c>
    </row>
    <row r="27" spans="1:13" ht="15.75" customHeight="1">
      <c r="A27" s="96"/>
      <c r="H27" s="173" t="s">
        <v>49</v>
      </c>
      <c r="I27" s="173" t="s">
        <v>49</v>
      </c>
      <c r="J27" s="108" t="s">
        <v>49</v>
      </c>
      <c r="K27" s="108" t="s">
        <v>49</v>
      </c>
      <c r="L27" s="131"/>
      <c r="M27" s="131"/>
    </row>
    <row r="28" spans="1:13" ht="15.75" customHeight="1">
      <c r="A28" s="94"/>
      <c r="H28" s="173"/>
      <c r="I28" s="173"/>
      <c r="J28" s="108"/>
      <c r="K28" s="108"/>
      <c r="L28" s="131"/>
      <c r="M28" s="131"/>
    </row>
    <row r="29" spans="1:13" ht="15.75" customHeight="1">
      <c r="A29" s="98" t="s">
        <v>243</v>
      </c>
      <c r="H29" s="173">
        <v>1.5</v>
      </c>
      <c r="I29" s="173">
        <v>2.1</v>
      </c>
      <c r="J29" s="108">
        <v>11.3</v>
      </c>
      <c r="K29" s="108">
        <v>22.8</v>
      </c>
      <c r="L29" s="131">
        <f>'[1]Girodeb98'!$Z$25/1000</f>
        <v>30.9825</v>
      </c>
      <c r="M29" s="131">
        <f>'[1]Girodeb99'!$Z$25/1000</f>
        <v>55.589</v>
      </c>
    </row>
    <row r="30" spans="1:13" ht="15.75" customHeight="1">
      <c r="A30" s="100"/>
      <c r="H30" s="173"/>
      <c r="I30" s="173"/>
      <c r="J30" s="108"/>
      <c r="K30" s="108"/>
      <c r="L30" s="131"/>
      <c r="M30" s="131"/>
    </row>
    <row r="31" spans="1:13" ht="15.75" customHeight="1">
      <c r="A31" s="98" t="s">
        <v>146</v>
      </c>
      <c r="H31" s="173">
        <v>1051.741</v>
      </c>
      <c r="I31" s="173">
        <v>1233.569</v>
      </c>
      <c r="J31" s="108">
        <v>2310.621</v>
      </c>
      <c r="K31" s="108">
        <v>2779.211</v>
      </c>
      <c r="L31" s="131">
        <f>'[1]Girodeb98'!$AA$29/1000</f>
        <v>3048.3734249999998</v>
      </c>
      <c r="M31" s="131">
        <f>'[1]Girodeb99'!$AA$29/1000</f>
        <v>3838.4056</v>
      </c>
    </row>
    <row r="32" spans="1:13" ht="15.75" customHeight="1">
      <c r="A32" s="99"/>
      <c r="H32" s="173"/>
      <c r="I32" s="173"/>
      <c r="J32" s="108"/>
      <c r="K32" s="108"/>
      <c r="L32" s="131"/>
      <c r="M32" s="131"/>
    </row>
    <row r="33" spans="1:13" ht="15.75" customHeight="1">
      <c r="A33" s="100" t="s">
        <v>147</v>
      </c>
      <c r="H33" s="173"/>
      <c r="I33" s="173"/>
      <c r="J33" s="108"/>
      <c r="K33" s="108"/>
      <c r="L33" s="131"/>
      <c r="M33" s="131"/>
    </row>
    <row r="34" spans="1:13" ht="15.75" customHeight="1">
      <c r="A34" s="151"/>
      <c r="H34" s="173"/>
      <c r="I34" s="173"/>
      <c r="J34" s="108"/>
      <c r="K34" s="108"/>
      <c r="L34" s="131"/>
      <c r="M34" s="131"/>
    </row>
    <row r="35" spans="1:13" ht="15.75" customHeight="1">
      <c r="A35" s="100" t="s">
        <v>148</v>
      </c>
      <c r="H35" s="175" t="s">
        <v>59</v>
      </c>
      <c r="I35" s="175" t="s">
        <v>59</v>
      </c>
      <c r="J35" s="175" t="s">
        <v>1</v>
      </c>
      <c r="K35" s="175" t="s">
        <v>1</v>
      </c>
      <c r="L35" s="131">
        <f>'[1]Girodeb98'!$Z$27/1000</f>
        <v>7.297125</v>
      </c>
      <c r="M35" s="131">
        <f>'[1]Girodeb99'!$Z$27/1000</f>
        <v>39.749</v>
      </c>
    </row>
    <row r="36" spans="1:13" ht="15.75" customHeight="1">
      <c r="A36" s="168"/>
      <c r="H36" s="173"/>
      <c r="I36" s="173"/>
      <c r="J36" s="108"/>
      <c r="K36" s="108"/>
      <c r="L36" s="131"/>
      <c r="M36" s="131"/>
    </row>
    <row r="37" spans="1:13" ht="15.75" customHeight="1">
      <c r="A37" s="98" t="s">
        <v>149</v>
      </c>
      <c r="H37" s="173">
        <v>68.7</v>
      </c>
      <c r="I37" s="173">
        <v>73.6</v>
      </c>
      <c r="J37" s="108">
        <v>118.7</v>
      </c>
      <c r="K37" s="108">
        <v>133.6</v>
      </c>
      <c r="L37" s="131">
        <f>'[1]Girodeb98'!$AA$33/1000</f>
        <v>143.818</v>
      </c>
      <c r="M37" s="131">
        <f>'[1]Girodeb99'!$AA$33/1000</f>
        <v>163.451</v>
      </c>
    </row>
    <row r="38" spans="1:13" ht="15.75" customHeight="1">
      <c r="A38" s="104"/>
      <c r="B38" s="7"/>
      <c r="C38" s="7"/>
      <c r="D38" s="7"/>
      <c r="E38" s="7"/>
      <c r="F38" s="7"/>
      <c r="G38" s="7"/>
      <c r="H38" s="139"/>
      <c r="I38" s="139"/>
      <c r="J38" s="139"/>
      <c r="K38" s="139"/>
      <c r="L38" s="137"/>
      <c r="M38" s="137"/>
    </row>
    <row r="39" spans="1:12" ht="15.75" customHeight="1">
      <c r="A39" s="321" t="s">
        <v>141</v>
      </c>
      <c r="B39" s="321"/>
      <c r="C39" s="321"/>
      <c r="D39" s="321"/>
      <c r="E39" s="321"/>
      <c r="F39" s="321"/>
      <c r="G39" s="321"/>
      <c r="H39" s="321"/>
      <c r="I39" s="321"/>
      <c r="J39" s="321"/>
      <c r="K39" s="321"/>
      <c r="L39" s="321"/>
    </row>
    <row r="40" spans="1:14" ht="15.75" customHeight="1">
      <c r="A40" s="322"/>
      <c r="B40" s="322"/>
      <c r="C40" s="322"/>
      <c r="D40" s="322"/>
      <c r="E40" s="322"/>
      <c r="F40" s="322"/>
      <c r="G40" s="322"/>
      <c r="H40" s="322"/>
      <c r="I40" s="322"/>
      <c r="J40" s="322"/>
      <c r="K40" s="322"/>
      <c r="L40" s="322"/>
      <c r="M40" s="322"/>
      <c r="N40" s="47"/>
    </row>
    <row r="41" ht="15.75" customHeight="1">
      <c r="A41" s="16"/>
    </row>
    <row r="42" ht="15.75" customHeight="1">
      <c r="A42" s="16"/>
    </row>
    <row r="49" spans="2:7" ht="15.75" customHeight="1">
      <c r="B49" s="323"/>
      <c r="C49" s="323"/>
      <c r="D49" s="323"/>
      <c r="E49" s="323"/>
      <c r="F49" s="323"/>
      <c r="G49" s="323"/>
    </row>
    <row r="50" spans="2:7" ht="15.75" customHeight="1">
      <c r="B50" s="323"/>
      <c r="C50" s="323"/>
      <c r="D50" s="323"/>
      <c r="E50" s="323"/>
      <c r="F50" s="323"/>
      <c r="G50" s="323"/>
    </row>
  </sheetData>
  <mergeCells count="4">
    <mergeCell ref="B50:G50"/>
    <mergeCell ref="B49:G49"/>
    <mergeCell ref="A39:L39"/>
    <mergeCell ref="A40:M40"/>
  </mergeCells>
  <printOptions/>
  <pageMargins left="0.75" right="0.75" top="1" bottom="1" header="0.5" footer="0.5"/>
  <pageSetup fitToHeight="1" fitToWidth="1" horizontalDpi="600" verticalDpi="600" orientation="portrait" paperSize="9" scale="74" r:id="rId2"/>
  <headerFooter alignWithMargins="0">
    <oddFooter xml:space="preserve">&amp;R&amp;"Arial Narrow,Normal"&amp;11REPORT ON PAYMENT SYSTEMS 1999&amp;"Arial,Normal"&amp;8 &amp;12 &amp;"Times New Roman,Normal"&amp;16 41&amp;"Arial,Normal"&amp;10 </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R39"/>
  <sheetViews>
    <sheetView showGridLines="0" workbookViewId="0" topLeftCell="A1">
      <selection activeCell="B36" sqref="B36"/>
    </sheetView>
  </sheetViews>
  <sheetFormatPr defaultColWidth="11.421875" defaultRowHeight="15.75" customHeight="1"/>
  <cols>
    <col min="1" max="1" width="19.421875" style="0" customWidth="1"/>
    <col min="2" max="18" width="6.7109375" style="0" customWidth="1"/>
  </cols>
  <sheetData>
    <row r="1" spans="1:13" ht="15.75" customHeight="1">
      <c r="A1" s="9" t="s">
        <v>302</v>
      </c>
      <c r="B1" s="1"/>
      <c r="C1" s="1"/>
      <c r="D1" s="1"/>
      <c r="E1" s="1"/>
      <c r="F1" s="1"/>
      <c r="G1" s="1"/>
      <c r="H1" s="1"/>
      <c r="I1" s="1"/>
      <c r="K1" s="1"/>
      <c r="L1" s="1"/>
      <c r="M1" s="1"/>
    </row>
    <row r="2" spans="1:13" ht="15.75" customHeight="1">
      <c r="A2" s="10"/>
      <c r="G2" s="1"/>
      <c r="H2" s="1"/>
      <c r="I2" s="1"/>
      <c r="J2" s="1"/>
      <c r="K2" s="1"/>
      <c r="L2" s="1"/>
      <c r="M2" s="1"/>
    </row>
    <row r="3" spans="1:13" ht="15.75" customHeight="1">
      <c r="A3" s="8"/>
      <c r="B3" s="7"/>
      <c r="C3" s="7"/>
      <c r="D3" s="7"/>
      <c r="E3" s="7"/>
      <c r="F3" s="7"/>
      <c r="G3" s="7"/>
      <c r="H3" s="7"/>
      <c r="I3" s="1"/>
      <c r="J3" s="1"/>
      <c r="K3" s="1"/>
      <c r="L3" s="1"/>
      <c r="M3" s="1"/>
    </row>
    <row r="4" spans="1:17" ht="15.75" customHeight="1">
      <c r="A4" s="27"/>
      <c r="B4" s="68">
        <v>1984</v>
      </c>
      <c r="C4" s="68">
        <v>1985</v>
      </c>
      <c r="D4" s="68">
        <v>1986</v>
      </c>
      <c r="E4" s="68">
        <v>1987</v>
      </c>
      <c r="F4" s="68">
        <v>1988</v>
      </c>
      <c r="G4" s="68">
        <v>1989</v>
      </c>
      <c r="H4" s="68">
        <v>1990</v>
      </c>
      <c r="I4" s="45">
        <v>1991</v>
      </c>
      <c r="J4" s="45">
        <v>1992</v>
      </c>
      <c r="K4" s="45">
        <v>1993</v>
      </c>
      <c r="L4" s="45">
        <v>1994</v>
      </c>
      <c r="M4" s="45">
        <v>1995</v>
      </c>
      <c r="N4" s="45">
        <v>1996</v>
      </c>
      <c r="O4" s="45">
        <v>1997</v>
      </c>
      <c r="P4" s="45">
        <v>1998</v>
      </c>
      <c r="Q4" s="45">
        <v>1999</v>
      </c>
    </row>
    <row r="5" spans="1:17" ht="15.75" customHeight="1">
      <c r="A5" s="95" t="s">
        <v>152</v>
      </c>
      <c r="B5" s="165">
        <v>101</v>
      </c>
      <c r="C5" s="165">
        <v>86</v>
      </c>
      <c r="D5" s="165">
        <v>70</v>
      </c>
      <c r="E5" s="165">
        <v>76</v>
      </c>
      <c r="F5" s="165">
        <f>+F8+F10</f>
        <v>72.2</v>
      </c>
      <c r="G5" s="165">
        <f aca="true" t="shared" si="0" ref="G5:P5">+G8+G10</f>
        <v>60.3</v>
      </c>
      <c r="H5" s="165">
        <f t="shared" si="0"/>
        <v>50</v>
      </c>
      <c r="I5" s="165">
        <f t="shared" si="0"/>
        <v>46.2</v>
      </c>
      <c r="J5" s="165">
        <f t="shared" si="0"/>
        <v>38.1</v>
      </c>
      <c r="K5" s="165">
        <f t="shared" si="0"/>
        <v>31.6</v>
      </c>
      <c r="L5" s="165">
        <f t="shared" si="0"/>
        <v>26.299999999999997</v>
      </c>
      <c r="M5" s="165">
        <f t="shared" si="0"/>
        <v>22.4</v>
      </c>
      <c r="N5" s="165">
        <f t="shared" si="0"/>
        <v>17.1</v>
      </c>
      <c r="O5" s="165">
        <f t="shared" si="0"/>
        <v>12.9</v>
      </c>
      <c r="P5" s="165">
        <f t="shared" si="0"/>
        <v>9.362</v>
      </c>
      <c r="Q5" s="165">
        <f>+Q8+Q10</f>
        <v>6.311</v>
      </c>
    </row>
    <row r="6" spans="1:17" ht="15.75" customHeight="1">
      <c r="A6" s="101"/>
      <c r="B6" s="110"/>
      <c r="C6" s="110"/>
      <c r="D6" s="110"/>
      <c r="E6" s="110"/>
      <c r="F6" s="110" t="s">
        <v>49</v>
      </c>
      <c r="G6" s="110"/>
      <c r="H6" s="110"/>
      <c r="I6" s="110"/>
      <c r="J6" s="110"/>
      <c r="K6" s="110"/>
      <c r="L6" s="110"/>
      <c r="M6" s="110"/>
      <c r="N6" s="110"/>
      <c r="O6" s="110"/>
      <c r="P6" s="110"/>
      <c r="Q6" s="110"/>
    </row>
    <row r="7" spans="1:17" ht="15.75" customHeight="1">
      <c r="A7" s="94"/>
      <c r="B7" s="110"/>
      <c r="C7" s="110"/>
      <c r="D7" s="110"/>
      <c r="E7" s="110"/>
      <c r="F7" s="110"/>
      <c r="G7" s="110"/>
      <c r="H7" s="110"/>
      <c r="I7" s="110"/>
      <c r="J7" s="110"/>
      <c r="K7" s="110"/>
      <c r="L7" s="110"/>
      <c r="M7" s="110"/>
      <c r="N7" s="110"/>
      <c r="O7" s="110"/>
      <c r="P7" s="110"/>
      <c r="Q7" s="110"/>
    </row>
    <row r="8" spans="1:17" ht="15.75" customHeight="1">
      <c r="A8" s="98" t="s">
        <v>153</v>
      </c>
      <c r="B8" s="112" t="s">
        <v>1</v>
      </c>
      <c r="C8" s="112" t="s">
        <v>1</v>
      </c>
      <c r="D8" s="112" t="s">
        <v>1</v>
      </c>
      <c r="E8" s="112" t="s">
        <v>1</v>
      </c>
      <c r="F8" s="108">
        <v>34.7</v>
      </c>
      <c r="G8" s="108">
        <v>29.6</v>
      </c>
      <c r="H8" s="108">
        <v>27.2</v>
      </c>
      <c r="I8" s="108">
        <v>24.9</v>
      </c>
      <c r="J8" s="108">
        <v>20</v>
      </c>
      <c r="K8" s="108">
        <v>16.3</v>
      </c>
      <c r="L8" s="108">
        <v>13.7</v>
      </c>
      <c r="M8" s="108">
        <v>12.8</v>
      </c>
      <c r="N8" s="108">
        <v>9.8</v>
      </c>
      <c r="O8" s="108">
        <v>7.4</v>
      </c>
      <c r="P8" s="108">
        <f>'[1]Sjekker'!$B$25/1000</f>
        <v>5.612</v>
      </c>
      <c r="Q8" s="108">
        <f>'[1]Sjekker'!$C$25/1000</f>
        <v>3.9</v>
      </c>
    </row>
    <row r="9" spans="1:17" ht="15.75" customHeight="1">
      <c r="A9" s="99"/>
      <c r="B9" s="108"/>
      <c r="C9" s="108"/>
      <c r="D9" s="108"/>
      <c r="E9" s="108"/>
      <c r="F9" s="108"/>
      <c r="G9" s="108"/>
      <c r="H9" s="108"/>
      <c r="I9" s="108"/>
      <c r="J9" s="108"/>
      <c r="K9" s="108"/>
      <c r="L9" s="108"/>
      <c r="M9" s="108"/>
      <c r="N9" s="108"/>
      <c r="O9" s="108"/>
      <c r="P9" s="108"/>
      <c r="Q9" s="108"/>
    </row>
    <row r="10" spans="1:17" ht="15.75" customHeight="1">
      <c r="A10" s="98" t="s">
        <v>154</v>
      </c>
      <c r="B10" s="112" t="s">
        <v>1</v>
      </c>
      <c r="C10" s="112" t="s">
        <v>1</v>
      </c>
      <c r="D10" s="112" t="s">
        <v>1</v>
      </c>
      <c r="E10" s="112" t="s">
        <v>1</v>
      </c>
      <c r="F10" s="108">
        <v>37.5</v>
      </c>
      <c r="G10" s="108">
        <v>30.7</v>
      </c>
      <c r="H10" s="108">
        <v>22.8</v>
      </c>
      <c r="I10" s="108">
        <v>21.3</v>
      </c>
      <c r="J10" s="108">
        <v>18.1</v>
      </c>
      <c r="K10" s="108">
        <v>15.3</v>
      </c>
      <c r="L10" s="108">
        <v>12.6</v>
      </c>
      <c r="M10" s="108">
        <v>9.6</v>
      </c>
      <c r="N10" s="108">
        <v>7.3</v>
      </c>
      <c r="O10" s="108">
        <v>5.5</v>
      </c>
      <c r="P10" s="108">
        <f>'[1]Sjekker'!$B$18/1000</f>
        <v>3.75</v>
      </c>
      <c r="Q10" s="108">
        <f>'[1]Sjekker'!$C$18/1000</f>
        <v>2.411</v>
      </c>
    </row>
    <row r="11" spans="1:17" ht="15.75" customHeight="1">
      <c r="A11" s="104"/>
      <c r="B11" s="109"/>
      <c r="C11" s="109"/>
      <c r="D11" s="109"/>
      <c r="E11" s="109"/>
      <c r="F11" s="109"/>
      <c r="G11" s="109"/>
      <c r="H11" s="109"/>
      <c r="I11" s="109"/>
      <c r="J11" s="109"/>
      <c r="K11" s="109"/>
      <c r="L11" s="109"/>
      <c r="M11" s="109"/>
      <c r="N11" s="109"/>
      <c r="O11" s="109"/>
      <c r="P11" s="109"/>
      <c r="Q11" s="109"/>
    </row>
    <row r="12" spans="1:16" ht="15.75" customHeight="1">
      <c r="A12" s="223" t="s">
        <v>155</v>
      </c>
      <c r="B12" s="320" t="s">
        <v>60</v>
      </c>
      <c r="C12" s="320"/>
      <c r="D12" s="320"/>
      <c r="E12" s="320"/>
      <c r="F12" s="320"/>
      <c r="G12" s="320"/>
      <c r="H12" s="320"/>
      <c r="I12" s="320"/>
      <c r="J12" s="320"/>
      <c r="K12" s="320"/>
      <c r="L12" s="320"/>
      <c r="M12" s="320"/>
      <c r="N12" s="320"/>
      <c r="O12" s="320"/>
      <c r="P12" s="320"/>
    </row>
    <row r="13" spans="1:18" ht="15.75" customHeight="1">
      <c r="A13" s="224"/>
      <c r="B13" s="324"/>
      <c r="C13" s="324"/>
      <c r="D13" s="324"/>
      <c r="E13" s="324"/>
      <c r="F13" s="324"/>
      <c r="G13" s="324"/>
      <c r="H13" s="324"/>
      <c r="I13" s="324"/>
      <c r="J13" s="324"/>
      <c r="K13" s="324"/>
      <c r="L13" s="324"/>
      <c r="M13" s="324"/>
      <c r="N13" s="324"/>
      <c r="O13" s="324"/>
      <c r="P13" s="324"/>
      <c r="Q13" s="324"/>
      <c r="R13" s="299"/>
    </row>
    <row r="14" spans="1:17" ht="15.75" customHeight="1">
      <c r="A14" s="198"/>
      <c r="B14" s="324"/>
      <c r="C14" s="324"/>
      <c r="D14" s="324"/>
      <c r="E14" s="324"/>
      <c r="F14" s="324"/>
      <c r="G14" s="324"/>
      <c r="H14" s="324"/>
      <c r="I14" s="324"/>
      <c r="J14" s="324"/>
      <c r="K14" s="324"/>
      <c r="L14" s="324"/>
      <c r="M14" s="324"/>
      <c r="N14" s="324"/>
      <c r="O14" s="324"/>
      <c r="P14" s="324"/>
      <c r="Q14" s="324"/>
    </row>
    <row r="15" spans="1:16" ht="15.75" customHeight="1">
      <c r="A15" s="16"/>
      <c r="B15" s="16"/>
      <c r="C15" s="16"/>
      <c r="D15" s="16"/>
      <c r="E15" s="16"/>
      <c r="F15" s="16"/>
      <c r="G15" s="16"/>
      <c r="H15" s="16"/>
      <c r="I15" s="16"/>
      <c r="J15" s="16"/>
      <c r="K15" s="16"/>
      <c r="L15" s="16"/>
      <c r="M15" s="16"/>
      <c r="N15" s="16"/>
      <c r="O15" s="16"/>
      <c r="P15" s="16"/>
    </row>
    <row r="16" spans="1:16" ht="15.75" customHeight="1">
      <c r="A16" s="16"/>
      <c r="B16" s="16"/>
      <c r="C16" s="16"/>
      <c r="D16" s="16"/>
      <c r="E16" s="16"/>
      <c r="F16" s="16"/>
      <c r="G16" s="16"/>
      <c r="H16" s="16"/>
      <c r="I16" s="16"/>
      <c r="J16" s="16"/>
      <c r="K16" s="16"/>
      <c r="L16" s="16"/>
      <c r="M16" s="16"/>
      <c r="N16" s="16"/>
      <c r="O16" s="16"/>
      <c r="P16" s="16"/>
    </row>
    <row r="17" spans="1:16" ht="15.75" customHeight="1">
      <c r="A17" s="16"/>
      <c r="B17" s="16"/>
      <c r="C17" s="16"/>
      <c r="D17" s="16"/>
      <c r="E17" s="16"/>
      <c r="F17" s="16"/>
      <c r="G17" s="16"/>
      <c r="H17" s="16"/>
      <c r="I17" s="16"/>
      <c r="J17" s="16"/>
      <c r="K17" s="16"/>
      <c r="L17" s="16"/>
      <c r="M17" s="16"/>
      <c r="N17" s="16"/>
      <c r="O17" s="16"/>
      <c r="P17" s="16"/>
    </row>
    <row r="25" spans="1:13" ht="15.75" customHeight="1">
      <c r="A25" s="9" t="s">
        <v>303</v>
      </c>
      <c r="B25" s="1"/>
      <c r="C25" s="1"/>
      <c r="D25" s="1"/>
      <c r="E25" s="1"/>
      <c r="F25" s="1"/>
      <c r="G25" s="1"/>
      <c r="H25" s="1"/>
      <c r="I25" s="1"/>
      <c r="K25" s="1"/>
      <c r="L25" s="1"/>
      <c r="M25" s="1"/>
    </row>
    <row r="26" spans="1:13" ht="15.75" customHeight="1">
      <c r="A26" s="10"/>
      <c r="G26" s="1"/>
      <c r="H26" s="1"/>
      <c r="I26" s="1"/>
      <c r="J26" s="1"/>
      <c r="K26" s="1"/>
      <c r="L26" s="1"/>
      <c r="M26" s="1"/>
    </row>
    <row r="27" spans="1:13" ht="15.75" customHeight="1">
      <c r="A27" s="8"/>
      <c r="B27" s="7"/>
      <c r="C27" s="7"/>
      <c r="D27" s="7"/>
      <c r="E27" s="7"/>
      <c r="F27" s="7"/>
      <c r="G27" s="7"/>
      <c r="H27" s="7"/>
      <c r="I27" s="1"/>
      <c r="J27" s="1"/>
      <c r="K27" s="1"/>
      <c r="L27" s="1"/>
      <c r="M27" s="1"/>
    </row>
    <row r="28" spans="1:17" ht="15.75" customHeight="1">
      <c r="A28" s="27"/>
      <c r="B28" s="68"/>
      <c r="C28" s="68"/>
      <c r="D28" s="68"/>
      <c r="E28" s="68"/>
      <c r="F28" s="68">
        <v>1988</v>
      </c>
      <c r="G28" s="68">
        <v>1989</v>
      </c>
      <c r="H28" s="68">
        <v>1990</v>
      </c>
      <c r="I28" s="45">
        <v>1991</v>
      </c>
      <c r="J28" s="45">
        <v>1992</v>
      </c>
      <c r="K28" s="45">
        <v>1993</v>
      </c>
      <c r="L28" s="45">
        <v>1994</v>
      </c>
      <c r="M28" s="45">
        <v>1995</v>
      </c>
      <c r="N28" s="45">
        <v>1996</v>
      </c>
      <c r="O28" s="45">
        <v>1997</v>
      </c>
      <c r="P28" s="45">
        <v>1998</v>
      </c>
      <c r="Q28" s="45">
        <v>1999</v>
      </c>
    </row>
    <row r="29" spans="1:17" ht="15.75" customHeight="1">
      <c r="A29" s="95" t="s">
        <v>152</v>
      </c>
      <c r="B29" s="113"/>
      <c r="C29" s="113"/>
      <c r="D29" s="113"/>
      <c r="E29" s="113"/>
      <c r="F29" s="113" t="s">
        <v>1</v>
      </c>
      <c r="G29" s="113" t="s">
        <v>1</v>
      </c>
      <c r="H29" s="107">
        <f aca="true" t="shared" si="1" ref="H29:P29">+H32+H34</f>
        <v>501.5</v>
      </c>
      <c r="I29" s="107">
        <f t="shared" si="1"/>
        <v>474.20000000000005</v>
      </c>
      <c r="J29" s="107">
        <f t="shared" si="1"/>
        <v>415.8</v>
      </c>
      <c r="K29" s="107">
        <f t="shared" si="1"/>
        <v>317.2</v>
      </c>
      <c r="L29" s="107">
        <f t="shared" si="1"/>
        <v>335.8</v>
      </c>
      <c r="M29" s="107">
        <f t="shared" si="1"/>
        <v>342</v>
      </c>
      <c r="N29" s="107">
        <f t="shared" si="1"/>
        <v>255.5</v>
      </c>
      <c r="O29" s="107">
        <f t="shared" si="1"/>
        <v>220.5</v>
      </c>
      <c r="P29" s="107">
        <f t="shared" si="1"/>
        <v>182.728</v>
      </c>
      <c r="Q29" s="107">
        <f>+Q32+Q34</f>
        <v>138.91219999999998</v>
      </c>
    </row>
    <row r="30" spans="1:17" ht="15.75" customHeight="1">
      <c r="A30" s="101"/>
      <c r="B30" s="110"/>
      <c r="C30" s="110"/>
      <c r="D30" s="110"/>
      <c r="E30" s="110"/>
      <c r="F30" s="110"/>
      <c r="G30" s="110"/>
      <c r="H30" s="110"/>
      <c r="I30" s="110"/>
      <c r="J30" s="110"/>
      <c r="K30" s="110"/>
      <c r="L30" s="110"/>
      <c r="M30" s="110"/>
      <c r="N30" s="110"/>
      <c r="O30" s="110"/>
      <c r="P30" s="110"/>
      <c r="Q30" s="110"/>
    </row>
    <row r="31" spans="1:17" ht="15.75" customHeight="1">
      <c r="A31" s="94"/>
      <c r="B31" s="110"/>
      <c r="C31" s="110"/>
      <c r="D31" s="110"/>
      <c r="E31" s="110"/>
      <c r="F31" s="110"/>
      <c r="G31" s="110"/>
      <c r="H31" s="110"/>
      <c r="I31" s="110"/>
      <c r="J31" s="110"/>
      <c r="K31" s="110"/>
      <c r="L31" s="110"/>
      <c r="M31" s="110"/>
      <c r="N31" s="110"/>
      <c r="O31" s="110"/>
      <c r="P31" s="110"/>
      <c r="Q31" s="110"/>
    </row>
    <row r="32" spans="1:17" ht="15.75" customHeight="1">
      <c r="A32" s="98" t="s">
        <v>153</v>
      </c>
      <c r="B32" s="112"/>
      <c r="C32" s="112"/>
      <c r="D32" s="112"/>
      <c r="E32" s="112"/>
      <c r="F32" s="108">
        <v>140</v>
      </c>
      <c r="G32" s="108">
        <v>114</v>
      </c>
      <c r="H32" s="108">
        <v>109</v>
      </c>
      <c r="I32" s="108">
        <v>103.9</v>
      </c>
      <c r="J32" s="108">
        <v>81.5</v>
      </c>
      <c r="K32" s="108">
        <v>90.3</v>
      </c>
      <c r="L32" s="108">
        <v>110.5</v>
      </c>
      <c r="M32" s="108">
        <v>159.4</v>
      </c>
      <c r="N32" s="108">
        <v>103.9</v>
      </c>
      <c r="O32" s="108">
        <v>87.8</v>
      </c>
      <c r="P32" s="108">
        <f>'[1]Sjekker'!$E$25/1000</f>
        <v>72.63</v>
      </c>
      <c r="Q32" s="108">
        <f>'[1]Sjekker'!$F$25/1000</f>
        <v>65.862</v>
      </c>
    </row>
    <row r="33" spans="1:17" ht="15.75" customHeight="1">
      <c r="A33" s="99"/>
      <c r="B33" s="108"/>
      <c r="C33" s="108"/>
      <c r="D33" s="108"/>
      <c r="E33" s="108"/>
      <c r="F33" s="140"/>
      <c r="G33" s="140"/>
      <c r="H33" s="140"/>
      <c r="I33" s="140"/>
      <c r="J33" s="140"/>
      <c r="K33" s="140"/>
      <c r="L33" s="140"/>
      <c r="M33" s="140"/>
      <c r="N33" s="140"/>
      <c r="O33" s="140"/>
      <c r="P33" s="140"/>
      <c r="Q33" s="140"/>
    </row>
    <row r="34" spans="1:17" ht="15.75" customHeight="1">
      <c r="A34" s="98" t="s">
        <v>154</v>
      </c>
      <c r="B34" s="112"/>
      <c r="C34" s="112"/>
      <c r="D34" s="112"/>
      <c r="E34" s="112"/>
      <c r="F34" s="112" t="s">
        <v>1</v>
      </c>
      <c r="G34" s="112" t="s">
        <v>1</v>
      </c>
      <c r="H34" s="140">
        <v>392.5</v>
      </c>
      <c r="I34" s="140">
        <v>370.3</v>
      </c>
      <c r="J34" s="140">
        <v>334.3</v>
      </c>
      <c r="K34" s="140">
        <v>226.9</v>
      </c>
      <c r="L34" s="140">
        <v>225.3</v>
      </c>
      <c r="M34" s="140">
        <v>182.6</v>
      </c>
      <c r="N34" s="140">
        <v>151.6</v>
      </c>
      <c r="O34" s="140">
        <v>132.7</v>
      </c>
      <c r="P34" s="140">
        <f>'[1]Sjekker'!$E$18/1000</f>
        <v>110.098</v>
      </c>
      <c r="Q34" s="140">
        <f>'[1]Sjekker'!$F$18/1000</f>
        <v>73.0502</v>
      </c>
    </row>
    <row r="35" spans="1:17" ht="15.75" customHeight="1">
      <c r="A35" s="104"/>
      <c r="B35" s="109"/>
      <c r="C35" s="109"/>
      <c r="D35" s="109"/>
      <c r="E35" s="109"/>
      <c r="F35" s="109"/>
      <c r="G35" s="109"/>
      <c r="H35" s="109"/>
      <c r="I35" s="109"/>
      <c r="J35" s="109"/>
      <c r="K35" s="109"/>
      <c r="L35" s="109"/>
      <c r="M35" s="109"/>
      <c r="N35" s="109"/>
      <c r="O35" s="109"/>
      <c r="P35" s="109"/>
      <c r="Q35" s="109"/>
    </row>
    <row r="36" spans="1:16" ht="15.75" customHeight="1">
      <c r="A36" s="223" t="s">
        <v>155</v>
      </c>
      <c r="B36" s="320" t="s">
        <v>60</v>
      </c>
      <c r="C36" s="320"/>
      <c r="D36" s="320"/>
      <c r="E36" s="320"/>
      <c r="F36" s="320"/>
      <c r="G36" s="320"/>
      <c r="H36" s="320"/>
      <c r="I36" s="320"/>
      <c r="J36" s="320"/>
      <c r="K36" s="320"/>
      <c r="L36" s="320"/>
      <c r="M36" s="320"/>
      <c r="N36" s="320"/>
      <c r="O36" s="320"/>
      <c r="P36" s="320"/>
    </row>
    <row r="37" spans="1:18" ht="15.75" customHeight="1">
      <c r="A37" s="224"/>
      <c r="B37" s="324"/>
      <c r="C37" s="324"/>
      <c r="D37" s="324"/>
      <c r="E37" s="324"/>
      <c r="F37" s="324"/>
      <c r="G37" s="324"/>
      <c r="H37" s="324"/>
      <c r="I37" s="324"/>
      <c r="J37" s="324"/>
      <c r="K37" s="324"/>
      <c r="L37" s="324"/>
      <c r="M37" s="324"/>
      <c r="N37" s="324"/>
      <c r="O37" s="324"/>
      <c r="P37" s="324"/>
      <c r="Q37" s="324"/>
      <c r="R37" s="299"/>
    </row>
    <row r="38" spans="1:17" ht="15.75" customHeight="1">
      <c r="A38" s="198"/>
      <c r="B38" s="324"/>
      <c r="C38" s="324"/>
      <c r="D38" s="324"/>
      <c r="E38" s="324"/>
      <c r="F38" s="324"/>
      <c r="G38" s="324"/>
      <c r="H38" s="324"/>
      <c r="I38" s="324"/>
      <c r="J38" s="324"/>
      <c r="K38" s="324"/>
      <c r="L38" s="324"/>
      <c r="M38" s="324"/>
      <c r="N38" s="324"/>
      <c r="O38" s="324"/>
      <c r="P38" s="324"/>
      <c r="Q38" s="324"/>
    </row>
    <row r="39" spans="2:16" ht="15.75" customHeight="1">
      <c r="B39" s="16"/>
      <c r="C39" s="16"/>
      <c r="D39" s="16"/>
      <c r="E39" s="16"/>
      <c r="F39" s="16"/>
      <c r="G39" s="16"/>
      <c r="H39" s="16"/>
      <c r="I39" s="16"/>
      <c r="J39" s="16"/>
      <c r="K39" s="16"/>
      <c r="L39" s="16"/>
      <c r="M39" s="16"/>
      <c r="N39" s="16"/>
      <c r="O39" s="16"/>
      <c r="P39" s="16"/>
    </row>
  </sheetData>
  <mergeCells count="6">
    <mergeCell ref="B38:Q38"/>
    <mergeCell ref="B12:P12"/>
    <mergeCell ref="B36:P36"/>
    <mergeCell ref="B14:Q14"/>
    <mergeCell ref="B13:Q13"/>
    <mergeCell ref="B37:Q37"/>
  </mergeCells>
  <printOptions/>
  <pageMargins left="0.75" right="0.75" top="1" bottom="1" header="0.5" footer="0.5"/>
  <pageSetup fitToHeight="1" fitToWidth="1" horizontalDpi="600" verticalDpi="600" orientation="portrait" paperSize="9" scale="67" r:id="rId2"/>
  <headerFooter alignWithMargins="0">
    <oddFooter xml:space="preserve">&amp;L&amp;"Times New Roman,Normal"&amp;16 42&amp;"Arial,Normal"&amp;10  &amp;"Arial Narrow,Normal"&amp;11REPORT ON PAYMENT SYSTEMS 1999&amp;"Arial,Normal"&amp;10  </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Q52"/>
  <sheetViews>
    <sheetView workbookViewId="0" topLeftCell="A1">
      <selection activeCell="B36" sqref="B36"/>
    </sheetView>
  </sheetViews>
  <sheetFormatPr defaultColWidth="11.421875" defaultRowHeight="12.75"/>
  <cols>
    <col min="1" max="1" width="47.7109375" style="0" customWidth="1"/>
    <col min="2" max="12" width="7.7109375" style="0" customWidth="1"/>
  </cols>
  <sheetData>
    <row r="1" spans="1:16" s="117" customFormat="1" ht="15.75" customHeight="1">
      <c r="A1" s="116" t="s">
        <v>336</v>
      </c>
      <c r="B1" s="116"/>
      <c r="C1" s="116"/>
      <c r="D1" s="116"/>
      <c r="E1" s="116"/>
      <c r="F1" s="116"/>
      <c r="G1" s="116"/>
      <c r="H1" s="116"/>
      <c r="I1" s="116"/>
      <c r="J1" s="116"/>
      <c r="K1" s="116"/>
      <c r="L1" s="116"/>
      <c r="M1" s="116"/>
      <c r="N1" s="116"/>
      <c r="O1" s="116"/>
      <c r="P1" s="116"/>
    </row>
    <row r="2" spans="1:16" s="117" customFormat="1" ht="15.75" customHeight="1">
      <c r="A2" s="118"/>
      <c r="B2" s="116"/>
      <c r="C2" s="116"/>
      <c r="D2" s="116"/>
      <c r="E2" s="116"/>
      <c r="F2" s="116"/>
      <c r="G2" s="116"/>
      <c r="H2" s="116"/>
      <c r="I2" s="116"/>
      <c r="J2" s="116"/>
      <c r="K2" s="116"/>
      <c r="L2" s="116"/>
      <c r="M2" s="116"/>
      <c r="N2" s="116"/>
      <c r="O2" s="116"/>
      <c r="P2" s="116"/>
    </row>
    <row r="3" spans="1:17" ht="15.75" customHeight="1">
      <c r="A3" s="119"/>
      <c r="B3" s="119"/>
      <c r="C3" s="119"/>
      <c r="D3" s="119"/>
      <c r="E3" s="119"/>
      <c r="F3" s="119"/>
      <c r="G3" s="119"/>
      <c r="H3" s="119"/>
      <c r="I3" s="119"/>
      <c r="J3" s="159"/>
      <c r="K3" s="159"/>
      <c r="L3" s="159"/>
      <c r="M3" s="159"/>
      <c r="N3" s="159"/>
      <c r="O3" s="159"/>
      <c r="P3" s="159"/>
      <c r="Q3" s="159"/>
    </row>
    <row r="4" spans="1:17" ht="15.75" customHeight="1">
      <c r="A4" s="121"/>
      <c r="B4" s="121">
        <v>1991</v>
      </c>
      <c r="C4" s="121">
        <v>1992</v>
      </c>
      <c r="D4" s="121">
        <v>1993</v>
      </c>
      <c r="E4" s="121">
        <v>1994</v>
      </c>
      <c r="F4" s="121">
        <v>1995</v>
      </c>
      <c r="G4" s="121">
        <v>1996</v>
      </c>
      <c r="H4" s="121">
        <v>1997</v>
      </c>
      <c r="I4" s="121">
        <v>1998</v>
      </c>
      <c r="J4" s="122">
        <v>1999</v>
      </c>
      <c r="K4" s="159"/>
      <c r="L4" s="159"/>
      <c r="M4" s="159"/>
      <c r="N4" s="159"/>
      <c r="O4" s="159"/>
      <c r="P4" s="159"/>
      <c r="Q4" s="159"/>
    </row>
    <row r="5" spans="1:17" ht="15.75" customHeight="1">
      <c r="A5" s="135" t="s">
        <v>156</v>
      </c>
      <c r="B5" s="138">
        <f aca="true" t="shared" si="0" ref="B5:I5">B8+B15+B40+B43</f>
        <v>129.59999999999997</v>
      </c>
      <c r="C5" s="138">
        <f t="shared" si="0"/>
        <v>152</v>
      </c>
      <c r="D5" s="138">
        <f t="shared" si="0"/>
        <v>177.5</v>
      </c>
      <c r="E5" s="138">
        <f t="shared" si="0"/>
        <v>208.24599999999998</v>
      </c>
      <c r="F5" s="138">
        <f t="shared" si="0"/>
        <v>243.342</v>
      </c>
      <c r="G5" s="138">
        <f t="shared" si="0"/>
        <v>294.544</v>
      </c>
      <c r="H5" s="138">
        <f t="shared" si="0"/>
        <v>357.20099999999996</v>
      </c>
      <c r="I5" s="138">
        <f t="shared" si="0"/>
        <v>418.431876860727</v>
      </c>
      <c r="J5" s="138">
        <f>J8+J15+J40+J43</f>
        <v>473.0390073781889</v>
      </c>
      <c r="K5" s="160"/>
      <c r="L5" s="160"/>
      <c r="M5" s="160"/>
      <c r="N5" s="160"/>
      <c r="O5" s="160"/>
      <c r="P5" s="160"/>
      <c r="Q5" s="160"/>
    </row>
    <row r="6" spans="1:17" ht="15.75" customHeight="1">
      <c r="A6" s="101"/>
      <c r="B6" s="131"/>
      <c r="C6" s="94"/>
      <c r="D6" s="131"/>
      <c r="E6" s="131"/>
      <c r="F6" s="131"/>
      <c r="G6" s="131"/>
      <c r="H6" s="131"/>
      <c r="I6" s="131"/>
      <c r="J6" s="131"/>
      <c r="K6" s="160"/>
      <c r="L6" s="160"/>
      <c r="M6" s="160"/>
      <c r="N6" s="160"/>
      <c r="O6" s="160"/>
      <c r="P6" s="160"/>
      <c r="Q6" s="160"/>
    </row>
    <row r="7" spans="1:17" ht="15.75" customHeight="1">
      <c r="A7" s="98"/>
      <c r="B7" s="131"/>
      <c r="C7" s="94"/>
      <c r="D7" s="131"/>
      <c r="E7" s="131"/>
      <c r="F7" s="131"/>
      <c r="G7" s="131"/>
      <c r="H7" s="131"/>
      <c r="I7" s="131"/>
      <c r="J7" s="131"/>
      <c r="K7" s="74"/>
      <c r="L7" s="74"/>
      <c r="M7" s="74"/>
      <c r="N7" s="74"/>
      <c r="O7" s="74"/>
      <c r="P7" s="74"/>
      <c r="Q7" s="74"/>
    </row>
    <row r="8" spans="1:17" ht="15.75" customHeight="1">
      <c r="A8" s="135" t="s">
        <v>246</v>
      </c>
      <c r="B8" s="138">
        <f>129.6-B15-B40-B43</f>
        <v>95.72159999999998</v>
      </c>
      <c r="C8" s="138">
        <f>152-C15-C40-C43</f>
        <v>111.5274</v>
      </c>
      <c r="D8" s="138">
        <f>177.5-D15-D40-D43</f>
        <v>132.06750000000002</v>
      </c>
      <c r="E8" s="138">
        <v>156.2</v>
      </c>
      <c r="F8" s="138">
        <f>F10+F12</f>
        <v>189.743</v>
      </c>
      <c r="G8" s="138">
        <f>G10+G12</f>
        <v>232.79199999999997</v>
      </c>
      <c r="H8" s="138">
        <f>H10+H12</f>
        <v>285.08799999999997</v>
      </c>
      <c r="I8" s="138">
        <f>I10+I12</f>
        <v>337.9157195767829</v>
      </c>
      <c r="J8" s="138">
        <f>J10+J12</f>
        <v>385.04900737818883</v>
      </c>
      <c r="K8" s="74"/>
      <c r="L8" s="74"/>
      <c r="M8" s="74"/>
      <c r="N8" s="74"/>
      <c r="O8" s="74"/>
      <c r="P8" s="74"/>
      <c r="Q8" s="74"/>
    </row>
    <row r="9" spans="1:17" ht="15.75" customHeight="1">
      <c r="A9" s="101"/>
      <c r="B9" s="131"/>
      <c r="C9" s="94"/>
      <c r="D9" s="94"/>
      <c r="E9" s="94"/>
      <c r="F9" s="94"/>
      <c r="G9" s="94"/>
      <c r="H9" s="94"/>
      <c r="I9" s="94"/>
      <c r="J9" s="94"/>
      <c r="K9" s="74"/>
      <c r="L9" s="74"/>
      <c r="M9" s="74"/>
      <c r="N9" s="74"/>
      <c r="O9" s="74"/>
      <c r="P9" s="74"/>
      <c r="Q9" s="74"/>
    </row>
    <row r="10" spans="1:17" ht="15.75" customHeight="1">
      <c r="A10" s="98" t="s">
        <v>332</v>
      </c>
      <c r="B10" s="112" t="s">
        <v>1</v>
      </c>
      <c r="C10" s="112" t="s">
        <v>1</v>
      </c>
      <c r="D10" s="112" t="s">
        <v>1</v>
      </c>
      <c r="E10" s="112" t="s">
        <v>1</v>
      </c>
      <c r="F10" s="131">
        <v>85.921</v>
      </c>
      <c r="G10" s="131">
        <v>95.228</v>
      </c>
      <c r="H10" s="131">
        <v>100.887</v>
      </c>
      <c r="I10" s="131">
        <f>'[1]Kortbruk'!$B$8/1000</f>
        <v>103.12871957678293</v>
      </c>
      <c r="J10" s="131">
        <f>'[1]Kortbruk'!$C$8/1000</f>
        <v>102.33100737818881</v>
      </c>
      <c r="K10" s="115"/>
      <c r="L10" s="115"/>
      <c r="M10" s="115"/>
      <c r="N10" s="74"/>
      <c r="O10" s="74"/>
      <c r="P10" s="74"/>
      <c r="Q10" s="74"/>
    </row>
    <row r="11" spans="1:17" ht="15.75" customHeight="1">
      <c r="A11" s="99"/>
      <c r="B11" s="131"/>
      <c r="C11" s="131"/>
      <c r="D11" s="131"/>
      <c r="E11" s="131"/>
      <c r="F11" s="131"/>
      <c r="G11" s="131"/>
      <c r="H11" s="131"/>
      <c r="I11" s="131"/>
      <c r="J11" s="131"/>
      <c r="K11" s="74"/>
      <c r="L11" s="74"/>
      <c r="M11" s="74"/>
      <c r="N11" s="74"/>
      <c r="O11" s="74"/>
      <c r="P11" s="74"/>
      <c r="Q11" s="74"/>
    </row>
    <row r="12" spans="1:17" ht="15.75" customHeight="1">
      <c r="A12" s="98" t="s">
        <v>158</v>
      </c>
      <c r="B12" s="112" t="s">
        <v>1</v>
      </c>
      <c r="C12" s="112" t="s">
        <v>1</v>
      </c>
      <c r="D12" s="112" t="s">
        <v>1</v>
      </c>
      <c r="E12" s="112" t="s">
        <v>1</v>
      </c>
      <c r="F12" s="131">
        <v>103.822</v>
      </c>
      <c r="G12" s="131">
        <v>137.564</v>
      </c>
      <c r="H12" s="131">
        <v>184.201</v>
      </c>
      <c r="I12" s="131">
        <f>'[1]Kortbruk'!$B$9/1000</f>
        <v>234.787</v>
      </c>
      <c r="J12" s="131">
        <f>'[1]Kortbruk'!$C$9/1000</f>
        <v>282.718</v>
      </c>
      <c r="K12" s="115"/>
      <c r="L12" s="115"/>
      <c r="M12" s="115"/>
      <c r="N12" s="74"/>
      <c r="O12" s="74"/>
      <c r="P12" s="74"/>
      <c r="Q12" s="74"/>
    </row>
    <row r="13" spans="1:17" ht="15.75" customHeight="1">
      <c r="A13" s="99"/>
      <c r="B13" s="131"/>
      <c r="C13" s="131"/>
      <c r="D13" s="131"/>
      <c r="E13" s="131"/>
      <c r="F13" s="131"/>
      <c r="G13" s="131"/>
      <c r="H13" s="131"/>
      <c r="I13" s="131"/>
      <c r="J13" s="131"/>
      <c r="K13" s="74"/>
      <c r="L13" s="74"/>
      <c r="M13" s="74"/>
      <c r="N13" s="74"/>
      <c r="O13" s="74"/>
      <c r="P13" s="74"/>
      <c r="Q13" s="74"/>
    </row>
    <row r="14" spans="1:17" ht="15.75" customHeight="1">
      <c r="A14" s="98"/>
      <c r="B14" s="131"/>
      <c r="C14" s="131"/>
      <c r="D14" s="131"/>
      <c r="E14" s="131"/>
      <c r="F14" s="131"/>
      <c r="G14" s="131"/>
      <c r="H14" s="131"/>
      <c r="I14" s="131"/>
      <c r="J14" s="131"/>
      <c r="K14" s="74"/>
      <c r="L14" s="74"/>
      <c r="M14" s="74"/>
      <c r="N14" s="74"/>
      <c r="O14" s="74"/>
      <c r="P14" s="74"/>
      <c r="Q14" s="74"/>
    </row>
    <row r="15" spans="1:17" ht="15.75" customHeight="1">
      <c r="A15" s="135" t="s">
        <v>159</v>
      </c>
      <c r="B15" s="138">
        <v>0.5943999999999999</v>
      </c>
      <c r="C15" s="138">
        <v>0.6035</v>
      </c>
      <c r="D15" s="138">
        <v>0.6795</v>
      </c>
      <c r="E15" s="138">
        <v>0.84</v>
      </c>
      <c r="F15" s="138">
        <v>1.066</v>
      </c>
      <c r="G15" s="138">
        <v>1.224</v>
      </c>
      <c r="H15" s="138">
        <v>1.354</v>
      </c>
      <c r="I15" s="138">
        <f>'[1]Kortbruk'!$B$22/1000</f>
        <v>1.655</v>
      </c>
      <c r="J15" s="138">
        <f>'[1]Kortbruk'!$C$22/1000</f>
        <v>1.882</v>
      </c>
      <c r="K15" s="74"/>
      <c r="L15" s="74"/>
      <c r="M15" s="74"/>
      <c r="N15" s="74"/>
      <c r="O15" s="74"/>
      <c r="P15" s="74"/>
      <c r="Q15" s="74"/>
    </row>
    <row r="16" spans="1:17" ht="15.75" customHeight="1">
      <c r="A16" s="101"/>
      <c r="B16" s="131"/>
      <c r="C16" s="131"/>
      <c r="D16" s="131"/>
      <c r="E16" s="131"/>
      <c r="F16" s="131"/>
      <c r="G16" s="131"/>
      <c r="H16" s="131"/>
      <c r="I16" s="131"/>
      <c r="J16" s="131"/>
      <c r="K16" s="74"/>
      <c r="L16" s="74"/>
      <c r="M16" s="74"/>
      <c r="N16" s="74"/>
      <c r="O16" s="74"/>
      <c r="P16" s="74"/>
      <c r="Q16" s="74"/>
    </row>
    <row r="17" spans="1:17" ht="15.75" customHeight="1">
      <c r="A17" s="98" t="s">
        <v>160</v>
      </c>
      <c r="B17" s="112" t="s">
        <v>1</v>
      </c>
      <c r="C17" s="112" t="s">
        <v>1</v>
      </c>
      <c r="D17" s="112" t="s">
        <v>1</v>
      </c>
      <c r="E17" s="112" t="s">
        <v>1</v>
      </c>
      <c r="F17" s="131">
        <v>0.629</v>
      </c>
      <c r="G17" s="131">
        <v>0.759</v>
      </c>
      <c r="H17" s="131">
        <v>0.911</v>
      </c>
      <c r="I17" s="131">
        <f>'[1]Kortbruk'!$B$23/1000</f>
        <v>0.951</v>
      </c>
      <c r="J17" s="131">
        <f>'[1]Kortbruk'!$C$23/1000</f>
        <v>1.05</v>
      </c>
      <c r="K17" s="115"/>
      <c r="L17" s="115"/>
      <c r="M17" s="115"/>
      <c r="N17" s="74"/>
      <c r="O17" s="74"/>
      <c r="P17" s="74"/>
      <c r="Q17" s="74"/>
    </row>
    <row r="18" spans="1:17" ht="15.75" customHeight="1">
      <c r="A18" s="99"/>
      <c r="B18" s="131"/>
      <c r="C18" s="131"/>
      <c r="D18" s="131"/>
      <c r="E18" s="131"/>
      <c r="F18" s="131"/>
      <c r="G18" s="131"/>
      <c r="H18" s="131"/>
      <c r="I18" s="131"/>
      <c r="J18" s="131"/>
      <c r="K18" s="74"/>
      <c r="L18" s="74"/>
      <c r="M18" s="74"/>
      <c r="N18" s="74"/>
      <c r="O18" s="74"/>
      <c r="P18" s="74"/>
      <c r="Q18" s="74"/>
    </row>
    <row r="19" spans="1:17" ht="15.75" customHeight="1">
      <c r="A19" s="98" t="s">
        <v>161</v>
      </c>
      <c r="B19" s="112" t="s">
        <v>1</v>
      </c>
      <c r="C19" s="112" t="s">
        <v>1</v>
      </c>
      <c r="D19" s="112" t="s">
        <v>1</v>
      </c>
      <c r="E19" s="112" t="s">
        <v>1</v>
      </c>
      <c r="F19" s="131">
        <v>0.437</v>
      </c>
      <c r="G19" s="131">
        <v>0.465</v>
      </c>
      <c r="H19" s="131">
        <v>0.443</v>
      </c>
      <c r="I19" s="131">
        <f>'[1]Kortbruk'!$B$24/1000</f>
        <v>0.704</v>
      </c>
      <c r="J19" s="131">
        <f>'[1]Kortbruk'!$C$24/1000</f>
        <v>0.832</v>
      </c>
      <c r="K19" s="115"/>
      <c r="L19" s="115"/>
      <c r="M19" s="115"/>
      <c r="N19" s="74"/>
      <c r="O19" s="74"/>
      <c r="P19" s="74"/>
      <c r="Q19" s="74"/>
    </row>
    <row r="20" spans="1:17" ht="15.75" customHeight="1">
      <c r="A20" s="99"/>
      <c r="B20" s="131"/>
      <c r="C20" s="131"/>
      <c r="D20" s="131"/>
      <c r="E20" s="131"/>
      <c r="F20" s="131"/>
      <c r="G20" s="131"/>
      <c r="H20" s="131"/>
      <c r="I20" s="131"/>
      <c r="J20" s="131"/>
      <c r="K20" s="74"/>
      <c r="L20" s="74"/>
      <c r="M20" s="74"/>
      <c r="N20" s="74"/>
      <c r="O20" s="74"/>
      <c r="P20" s="74"/>
      <c r="Q20" s="74"/>
    </row>
    <row r="21" spans="1:17" ht="15.75" customHeight="1">
      <c r="A21" s="98"/>
      <c r="B21" s="131"/>
      <c r="C21" s="131"/>
      <c r="D21" s="131"/>
      <c r="E21" s="131"/>
      <c r="F21" s="131"/>
      <c r="G21" s="131"/>
      <c r="H21" s="131"/>
      <c r="I21" s="131"/>
      <c r="J21" s="131"/>
      <c r="K21" s="74"/>
      <c r="L21" s="74"/>
      <c r="M21" s="74"/>
      <c r="N21" s="74"/>
      <c r="O21" s="74"/>
      <c r="P21" s="74"/>
      <c r="Q21" s="74"/>
    </row>
    <row r="22" spans="1:17" ht="15.75" customHeight="1">
      <c r="A22" s="98" t="s">
        <v>50</v>
      </c>
      <c r="B22" s="112" t="s">
        <v>1</v>
      </c>
      <c r="C22" s="112" t="s">
        <v>1</v>
      </c>
      <c r="D22" s="112" t="s">
        <v>1</v>
      </c>
      <c r="E22" s="112" t="s">
        <v>1</v>
      </c>
      <c r="F22" s="112" t="s">
        <v>1</v>
      </c>
      <c r="G22" s="112" t="s">
        <v>1</v>
      </c>
      <c r="H22" s="112" t="s">
        <v>1</v>
      </c>
      <c r="I22" s="112" t="s">
        <v>1</v>
      </c>
      <c r="J22" s="112" t="s">
        <v>1</v>
      </c>
      <c r="K22" s="115"/>
      <c r="L22" s="115"/>
      <c r="M22" s="115"/>
      <c r="N22" s="115"/>
      <c r="O22" s="115"/>
      <c r="P22" s="115"/>
      <c r="Q22" s="115"/>
    </row>
    <row r="23" spans="1:17" ht="15.75" customHeight="1">
      <c r="A23" s="98" t="s">
        <v>51</v>
      </c>
      <c r="B23" s="112" t="s">
        <v>1</v>
      </c>
      <c r="C23" s="112" t="s">
        <v>1</v>
      </c>
      <c r="D23" s="112" t="s">
        <v>1</v>
      </c>
      <c r="E23" s="112" t="s">
        <v>1</v>
      </c>
      <c r="F23" s="112" t="s">
        <v>1</v>
      </c>
      <c r="G23" s="112" t="s">
        <v>1</v>
      </c>
      <c r="H23" s="112" t="s">
        <v>1</v>
      </c>
      <c r="I23" s="112" t="s">
        <v>1</v>
      </c>
      <c r="J23" s="112" t="s">
        <v>1</v>
      </c>
      <c r="K23" s="115"/>
      <c r="L23" s="115"/>
      <c r="M23" s="115"/>
      <c r="N23" s="115"/>
      <c r="O23" s="115"/>
      <c r="P23" s="115"/>
      <c r="Q23" s="115"/>
    </row>
    <row r="24" spans="1:17" ht="15.75" customHeight="1">
      <c r="A24" s="98" t="s">
        <v>63</v>
      </c>
      <c r="B24" s="112" t="s">
        <v>1</v>
      </c>
      <c r="C24" s="112" t="s">
        <v>1</v>
      </c>
      <c r="D24" s="112" t="s">
        <v>1</v>
      </c>
      <c r="E24" s="112" t="s">
        <v>1</v>
      </c>
      <c r="F24" s="112" t="s">
        <v>1</v>
      </c>
      <c r="G24" s="112" t="s">
        <v>1</v>
      </c>
      <c r="H24" s="112" t="s">
        <v>1</v>
      </c>
      <c r="I24" s="112" t="s">
        <v>1</v>
      </c>
      <c r="J24" s="112" t="s">
        <v>1</v>
      </c>
      <c r="K24" s="115"/>
      <c r="L24" s="115"/>
      <c r="M24" s="115"/>
      <c r="N24" s="115"/>
      <c r="O24" s="115"/>
      <c r="P24" s="115"/>
      <c r="Q24" s="115"/>
    </row>
    <row r="25" spans="1:17" ht="15.75" customHeight="1">
      <c r="A25" s="98"/>
      <c r="B25" s="94"/>
      <c r="C25" s="94"/>
      <c r="D25" s="94"/>
      <c r="E25" s="94"/>
      <c r="F25" s="94"/>
      <c r="G25" s="94"/>
      <c r="H25" s="94"/>
      <c r="I25" s="94"/>
      <c r="J25" s="94"/>
      <c r="K25" s="74"/>
      <c r="L25" s="74"/>
      <c r="M25" s="74"/>
      <c r="N25" s="74"/>
      <c r="O25" s="74"/>
      <c r="P25" s="74"/>
      <c r="Q25" s="74"/>
    </row>
    <row r="26" spans="1:17" ht="15.75" customHeight="1">
      <c r="A26" s="135" t="s">
        <v>162</v>
      </c>
      <c r="B26" s="138">
        <v>10.06</v>
      </c>
      <c r="C26" s="138">
        <v>12.626</v>
      </c>
      <c r="D26" s="138">
        <v>14.665</v>
      </c>
      <c r="E26" s="138">
        <v>17.697</v>
      </c>
      <c r="F26" s="138">
        <v>19.92</v>
      </c>
      <c r="G26" s="138">
        <v>25.173</v>
      </c>
      <c r="H26" s="138">
        <v>32.517</v>
      </c>
      <c r="I26" s="138">
        <f>'[1]Kortbruk'!$B$42/1000</f>
        <v>40.362</v>
      </c>
      <c r="J26" s="138">
        <f>'[1]Kortbruk'!$C$42/1000</f>
        <v>48.548</v>
      </c>
      <c r="K26" s="74"/>
      <c r="L26" s="74"/>
      <c r="M26" s="74"/>
      <c r="N26" s="74"/>
      <c r="O26" s="74"/>
      <c r="P26" s="74"/>
      <c r="Q26" s="74"/>
    </row>
    <row r="27" spans="1:17" ht="15.75" customHeight="1">
      <c r="A27" s="101"/>
      <c r="B27" s="131"/>
      <c r="C27" s="131"/>
      <c r="D27" s="131"/>
      <c r="E27" s="131"/>
      <c r="F27" s="131"/>
      <c r="G27" s="131"/>
      <c r="H27" s="131"/>
      <c r="I27" s="131"/>
      <c r="J27" s="131"/>
      <c r="K27" s="74"/>
      <c r="L27" s="74"/>
      <c r="M27" s="74"/>
      <c r="N27" s="74"/>
      <c r="O27" s="74"/>
      <c r="P27" s="74"/>
      <c r="Q27" s="74"/>
    </row>
    <row r="28" spans="1:17" ht="15.75" customHeight="1">
      <c r="A28" s="98" t="s">
        <v>163</v>
      </c>
      <c r="B28" s="112" t="s">
        <v>1</v>
      </c>
      <c r="C28" s="112" t="s">
        <v>1</v>
      </c>
      <c r="D28" s="112" t="s">
        <v>1</v>
      </c>
      <c r="E28" s="131">
        <v>2.361</v>
      </c>
      <c r="F28" s="131">
        <v>2.857</v>
      </c>
      <c r="G28" s="131">
        <v>3.916</v>
      </c>
      <c r="H28" s="131">
        <v>5.408</v>
      </c>
      <c r="I28" s="131">
        <f>'[1]Kortbruk'!$B$46/1000</f>
        <v>6.909744321902916</v>
      </c>
      <c r="J28" s="131">
        <f>'[1]Kortbruk'!$C$46/1000</f>
        <v>9.202080475220049</v>
      </c>
      <c r="K28" s="115"/>
      <c r="L28" s="115"/>
      <c r="M28" s="74"/>
      <c r="N28" s="74"/>
      <c r="O28" s="74"/>
      <c r="P28" s="74"/>
      <c r="Q28" s="74"/>
    </row>
    <row r="29" spans="1:17" ht="15.75" customHeight="1">
      <c r="A29" s="99"/>
      <c r="B29" s="131"/>
      <c r="C29" s="131"/>
      <c r="D29" s="131"/>
      <c r="E29" s="131"/>
      <c r="F29" s="131"/>
      <c r="G29" s="131"/>
      <c r="H29" s="131"/>
      <c r="I29" s="131"/>
      <c r="J29" s="131"/>
      <c r="K29" s="74"/>
      <c r="L29" s="74"/>
      <c r="M29" s="74"/>
      <c r="N29" s="74"/>
      <c r="O29" s="74"/>
      <c r="P29" s="74"/>
      <c r="Q29" s="74"/>
    </row>
    <row r="30" spans="1:17" ht="15.75" customHeight="1">
      <c r="A30" s="98" t="s">
        <v>161</v>
      </c>
      <c r="B30" s="112" t="s">
        <v>1</v>
      </c>
      <c r="C30" s="112" t="s">
        <v>1</v>
      </c>
      <c r="D30" s="112" t="s">
        <v>1</v>
      </c>
      <c r="E30" s="131">
        <v>15.336</v>
      </c>
      <c r="F30" s="131">
        <v>17.063</v>
      </c>
      <c r="G30" s="131">
        <v>21.257</v>
      </c>
      <c r="H30" s="131">
        <v>27.109</v>
      </c>
      <c r="I30" s="131">
        <f>'[1]Kortbruk'!$B$47/1000</f>
        <v>33.45225567809708</v>
      </c>
      <c r="J30" s="131">
        <f>'[1]Kortbruk'!$C$47/1000</f>
        <v>39.34591952477995</v>
      </c>
      <c r="K30" s="115"/>
      <c r="L30" s="115"/>
      <c r="M30" s="74"/>
      <c r="N30" s="74"/>
      <c r="O30" s="74"/>
      <c r="P30" s="74"/>
      <c r="Q30" s="74"/>
    </row>
    <row r="31" spans="1:17" ht="15.75" customHeight="1">
      <c r="A31" s="99"/>
      <c r="B31" s="131"/>
      <c r="C31" s="131"/>
      <c r="D31" s="131"/>
      <c r="E31" s="131"/>
      <c r="F31" s="131"/>
      <c r="G31" s="131"/>
      <c r="H31" s="131"/>
      <c r="I31" s="131"/>
      <c r="J31" s="131"/>
      <c r="K31" s="74"/>
      <c r="L31" s="74"/>
      <c r="M31" s="74"/>
      <c r="N31" s="74"/>
      <c r="O31" s="74"/>
      <c r="P31" s="74"/>
      <c r="Q31" s="74"/>
    </row>
    <row r="32" spans="1:17" ht="15.75" customHeight="1">
      <c r="A32" s="98"/>
      <c r="B32" s="131"/>
      <c r="C32" s="131"/>
      <c r="D32" s="131"/>
      <c r="E32" s="131"/>
      <c r="F32" s="131"/>
      <c r="G32" s="131"/>
      <c r="H32" s="131"/>
      <c r="I32" s="131"/>
      <c r="J32" s="131"/>
      <c r="K32" s="74"/>
      <c r="L32" s="74"/>
      <c r="M32" s="74"/>
      <c r="N32" s="74"/>
      <c r="O32" s="74"/>
      <c r="P32" s="74"/>
      <c r="Q32" s="74"/>
    </row>
    <row r="33" spans="1:17" ht="15.75" customHeight="1">
      <c r="A33" s="98" t="s">
        <v>64</v>
      </c>
      <c r="B33" s="131">
        <v>1.075</v>
      </c>
      <c r="C33" s="131">
        <v>1.24</v>
      </c>
      <c r="D33" s="131">
        <v>1.3</v>
      </c>
      <c r="E33" s="131">
        <v>1.55</v>
      </c>
      <c r="F33" s="131">
        <v>1.392</v>
      </c>
      <c r="G33" s="131">
        <v>1.626</v>
      </c>
      <c r="H33" s="131">
        <v>1.973</v>
      </c>
      <c r="I33" s="131">
        <f>'[1]Kortbruk'!$B$29/1000</f>
        <v>2.189</v>
      </c>
      <c r="J33" s="131">
        <f>'[1]Kortbruk'!$C$29/1000</f>
        <v>2.422</v>
      </c>
      <c r="K33" s="74"/>
      <c r="L33" s="74"/>
      <c r="M33" s="74"/>
      <c r="N33" s="74"/>
      <c r="O33" s="74"/>
      <c r="P33" s="74"/>
      <c r="Q33" s="74"/>
    </row>
    <row r="34" spans="1:17" ht="15.75" customHeight="1">
      <c r="A34" s="98" t="s">
        <v>54</v>
      </c>
      <c r="B34" s="131">
        <v>1.887</v>
      </c>
      <c r="C34" s="131">
        <v>2.29</v>
      </c>
      <c r="D34" s="131">
        <v>2.619</v>
      </c>
      <c r="E34" s="131">
        <v>2.867</v>
      </c>
      <c r="F34" s="131">
        <v>3.2</v>
      </c>
      <c r="G34" s="131">
        <v>3.651</v>
      </c>
      <c r="H34" s="131">
        <v>4.264</v>
      </c>
      <c r="I34" s="131">
        <f>'[1]Kortbruk'!$B$32/1000</f>
        <v>5.059</v>
      </c>
      <c r="J34" s="131">
        <f>'[1]Kortbruk'!$C$32/1000</f>
        <v>5.43</v>
      </c>
      <c r="K34" s="74"/>
      <c r="L34" s="74"/>
      <c r="M34" s="74"/>
      <c r="N34" s="74"/>
      <c r="O34" s="74"/>
      <c r="P34" s="74"/>
      <c r="Q34" s="74"/>
    </row>
    <row r="35" spans="1:17" ht="15.75" customHeight="1">
      <c r="A35" s="98" t="s">
        <v>53</v>
      </c>
      <c r="B35" s="131">
        <v>2.158</v>
      </c>
      <c r="C35" s="131">
        <v>2.751</v>
      </c>
      <c r="D35" s="131">
        <v>3.609</v>
      </c>
      <c r="E35" s="131">
        <v>4.513</v>
      </c>
      <c r="F35" s="131">
        <v>5.389</v>
      </c>
      <c r="G35" s="131">
        <v>7.062</v>
      </c>
      <c r="H35" s="131">
        <v>9.257</v>
      </c>
      <c r="I35" s="131">
        <f>'[1]Kortbruk'!$B$35/1000</f>
        <v>11.442</v>
      </c>
      <c r="J35" s="131">
        <f>'[1]Kortbruk'!$C$35/1000</f>
        <v>13.265</v>
      </c>
      <c r="K35" s="74"/>
      <c r="L35" s="74"/>
      <c r="M35" s="74"/>
      <c r="N35" s="74"/>
      <c r="O35" s="74"/>
      <c r="P35" s="74"/>
      <c r="Q35" s="74"/>
    </row>
    <row r="36" spans="1:17" ht="15.75" customHeight="1">
      <c r="A36" s="98" t="s">
        <v>58</v>
      </c>
      <c r="B36" s="131">
        <v>4.94</v>
      </c>
      <c r="C36" s="131">
        <v>6.345</v>
      </c>
      <c r="D36" s="131">
        <v>7.137</v>
      </c>
      <c r="E36" s="131">
        <v>8.767</v>
      </c>
      <c r="F36" s="131">
        <v>9.939</v>
      </c>
      <c r="G36" s="131">
        <v>12.834</v>
      </c>
      <c r="H36" s="131">
        <v>17.023</v>
      </c>
      <c r="I36" s="131">
        <f>'[1]Kortbruk'!$B$38/1000</f>
        <v>21.672</v>
      </c>
      <c r="J36" s="131">
        <f>'[1]Kortbruk'!$C$38/1000</f>
        <v>27.431</v>
      </c>
      <c r="K36" s="74"/>
      <c r="L36" s="74"/>
      <c r="M36" s="74"/>
      <c r="N36" s="74"/>
      <c r="O36" s="74"/>
      <c r="P36" s="74"/>
      <c r="Q36" s="74"/>
    </row>
    <row r="37" spans="1:17" ht="15.75" customHeight="1">
      <c r="A37" s="163"/>
      <c r="B37" s="131"/>
      <c r="C37" s="131"/>
      <c r="D37" s="131"/>
      <c r="E37" s="131"/>
      <c r="F37" s="131"/>
      <c r="G37" s="131"/>
      <c r="H37" s="131"/>
      <c r="I37" s="131"/>
      <c r="J37" s="131"/>
      <c r="K37" s="74"/>
      <c r="L37" s="74"/>
      <c r="M37" s="74"/>
      <c r="N37" s="74"/>
      <c r="O37" s="74"/>
      <c r="P37" s="74"/>
      <c r="Q37" s="74"/>
    </row>
    <row r="38" spans="1:17" ht="15.75" customHeight="1">
      <c r="A38" s="308" t="s">
        <v>164</v>
      </c>
      <c r="B38" s="131">
        <v>1.571</v>
      </c>
      <c r="C38" s="131">
        <v>2.019</v>
      </c>
      <c r="D38" s="131">
        <v>2.398</v>
      </c>
      <c r="E38" s="131">
        <v>3.043</v>
      </c>
      <c r="F38" s="131">
        <v>2.996</v>
      </c>
      <c r="G38" s="131">
        <v>3.812</v>
      </c>
      <c r="H38" s="131">
        <v>4.599</v>
      </c>
      <c r="I38" s="131">
        <f>'[1]Kortbruk'!$B$54/1000</f>
        <v>5.325842716055852</v>
      </c>
      <c r="J38" s="131">
        <f>'[1]Kortbruk'!$C$54/1000</f>
        <v>6.232</v>
      </c>
      <c r="K38" s="74"/>
      <c r="L38" s="74"/>
      <c r="M38" s="74"/>
      <c r="N38" s="74"/>
      <c r="O38" s="74"/>
      <c r="P38" s="74"/>
      <c r="Q38" s="74"/>
    </row>
    <row r="39" spans="1:17" ht="15.75" customHeight="1">
      <c r="A39" s="99"/>
      <c r="B39" s="131"/>
      <c r="C39" s="131"/>
      <c r="D39" s="131"/>
      <c r="E39" s="131"/>
      <c r="F39" s="131"/>
      <c r="G39" s="131"/>
      <c r="H39" s="131"/>
      <c r="I39" s="131"/>
      <c r="J39" s="131"/>
      <c r="K39" s="74"/>
      <c r="L39" s="74"/>
      <c r="M39" s="74"/>
      <c r="N39" s="74"/>
      <c r="O39" s="74"/>
      <c r="P39" s="74"/>
      <c r="Q39" s="74"/>
    </row>
    <row r="40" spans="1:17" ht="15.75" customHeight="1">
      <c r="A40" s="98" t="s">
        <v>165</v>
      </c>
      <c r="B40" s="131">
        <v>8.489</v>
      </c>
      <c r="C40" s="131">
        <v>10.607</v>
      </c>
      <c r="D40" s="131">
        <v>12.267</v>
      </c>
      <c r="E40" s="131">
        <v>14.654</v>
      </c>
      <c r="F40" s="131">
        <v>16.924</v>
      </c>
      <c r="G40" s="131">
        <v>21.361</v>
      </c>
      <c r="H40" s="131">
        <v>27.918</v>
      </c>
      <c r="I40" s="131">
        <f>'[1]Kortbruk'!$B$56/1000</f>
        <v>35.03615728394415</v>
      </c>
      <c r="J40" s="131">
        <f>'[1]Kortbruk'!$C$56/1000</f>
        <v>42.316</v>
      </c>
      <c r="K40" s="74"/>
      <c r="L40" s="74"/>
      <c r="M40" s="74"/>
      <c r="N40" s="74"/>
      <c r="O40" s="74"/>
      <c r="P40" s="74"/>
      <c r="Q40" s="74"/>
    </row>
    <row r="41" spans="1:17" ht="15.75" customHeight="1">
      <c r="A41" s="99"/>
      <c r="B41" s="131"/>
      <c r="C41" s="131"/>
      <c r="D41" s="131"/>
      <c r="E41" s="131"/>
      <c r="F41" s="131"/>
      <c r="G41" s="131"/>
      <c r="H41" s="131"/>
      <c r="I41" s="131"/>
      <c r="J41" s="131"/>
      <c r="K41" s="74"/>
      <c r="L41" s="74"/>
      <c r="M41" s="74"/>
      <c r="N41" s="74"/>
      <c r="O41" s="74"/>
      <c r="P41" s="74"/>
      <c r="Q41" s="74"/>
    </row>
    <row r="42" spans="1:17" ht="15.75" customHeight="1">
      <c r="A42" s="98"/>
      <c r="B42" s="131"/>
      <c r="C42" s="131"/>
      <c r="D42" s="131"/>
      <c r="E42" s="131"/>
      <c r="F42" s="131"/>
      <c r="G42" s="131"/>
      <c r="H42" s="131"/>
      <c r="I42" s="131"/>
      <c r="J42" s="131"/>
      <c r="K42" s="74"/>
      <c r="L42" s="74"/>
      <c r="M42" s="74"/>
      <c r="N42" s="74"/>
      <c r="O42" s="74"/>
      <c r="P42" s="74"/>
      <c r="Q42" s="74"/>
    </row>
    <row r="43" spans="1:17" ht="15.75" customHeight="1">
      <c r="A43" s="135" t="s">
        <v>166</v>
      </c>
      <c r="B43" s="138">
        <v>24.795</v>
      </c>
      <c r="C43" s="138">
        <v>29.2621</v>
      </c>
      <c r="D43" s="138">
        <v>32.486</v>
      </c>
      <c r="E43" s="138">
        <v>36.552</v>
      </c>
      <c r="F43" s="138">
        <v>35.609</v>
      </c>
      <c r="G43" s="138">
        <v>39.167</v>
      </c>
      <c r="H43" s="138">
        <v>42.841</v>
      </c>
      <c r="I43" s="138">
        <f>'[1]Kortbruk'!$B$66/1000</f>
        <v>43.825</v>
      </c>
      <c r="J43" s="138">
        <f>'[1]Kortbruk'!$C$66/1000</f>
        <v>43.792</v>
      </c>
      <c r="K43" s="74"/>
      <c r="L43" s="74"/>
      <c r="M43" s="74"/>
      <c r="N43" s="74"/>
      <c r="O43" s="74"/>
      <c r="P43" s="74"/>
      <c r="Q43" s="74"/>
    </row>
    <row r="44" spans="1:16" ht="15.75" customHeight="1">
      <c r="A44" s="145"/>
      <c r="B44" s="138"/>
      <c r="C44" s="138"/>
      <c r="D44" s="138"/>
      <c r="E44" s="138"/>
      <c r="F44" s="138"/>
      <c r="G44" s="138"/>
      <c r="H44" s="138"/>
      <c r="I44" s="138"/>
      <c r="J44" s="263"/>
      <c r="K44" s="74"/>
      <c r="L44" s="74"/>
      <c r="M44" s="74"/>
      <c r="N44" s="74"/>
      <c r="O44" s="114"/>
      <c r="P44" s="114"/>
    </row>
    <row r="45" spans="1:16" ht="15.75" customHeight="1">
      <c r="A45" s="325" t="s">
        <v>151</v>
      </c>
      <c r="B45" s="325"/>
      <c r="C45" s="325"/>
      <c r="D45" s="325"/>
      <c r="E45" s="325"/>
      <c r="F45" s="325"/>
      <c r="G45" s="325"/>
      <c r="H45" s="325"/>
      <c r="I45" s="325"/>
      <c r="J45" s="114"/>
      <c r="K45" s="114"/>
      <c r="L45" s="114"/>
      <c r="M45" s="114"/>
      <c r="N45" s="114"/>
      <c r="O45" s="114"/>
      <c r="P45" s="114"/>
    </row>
    <row r="46" spans="1:16" ht="15.75" customHeight="1">
      <c r="A46" s="326"/>
      <c r="B46" s="326"/>
      <c r="C46" s="326"/>
      <c r="D46" s="326"/>
      <c r="E46" s="326"/>
      <c r="F46" s="326"/>
      <c r="G46" s="326"/>
      <c r="H46" s="326"/>
      <c r="I46" s="326"/>
      <c r="J46" s="326"/>
      <c r="K46" s="266"/>
      <c r="L46" s="266"/>
      <c r="M46" s="114"/>
      <c r="N46" s="114"/>
      <c r="O46" s="114"/>
      <c r="P46" s="114"/>
    </row>
    <row r="47" spans="1:16" ht="15.75" customHeight="1">
      <c r="A47" s="253"/>
      <c r="B47" s="114"/>
      <c r="C47" s="114"/>
      <c r="D47" s="114"/>
      <c r="E47" s="114"/>
      <c r="F47" s="114"/>
      <c r="G47" s="114"/>
      <c r="H47" s="114"/>
      <c r="I47" s="114"/>
      <c r="J47" s="114"/>
      <c r="K47" s="114"/>
      <c r="L47" s="114"/>
      <c r="M47" s="114"/>
      <c r="N47" s="114"/>
      <c r="O47" s="114"/>
      <c r="P47" s="114"/>
    </row>
    <row r="48" spans="1:16" ht="15.75" customHeight="1">
      <c r="A48" s="114"/>
      <c r="B48" s="114"/>
      <c r="C48" s="114"/>
      <c r="D48" s="114"/>
      <c r="E48" s="114"/>
      <c r="F48" s="114"/>
      <c r="G48" s="114"/>
      <c r="H48" s="114"/>
      <c r="I48" s="114"/>
      <c r="J48" s="114"/>
      <c r="K48" s="114"/>
      <c r="L48" s="114"/>
      <c r="M48" s="114"/>
      <c r="N48" s="114"/>
      <c r="O48" s="114"/>
      <c r="P48" s="114"/>
    </row>
    <row r="49" spans="1:16" ht="15.75" customHeight="1">
      <c r="A49" s="114"/>
      <c r="B49" s="114"/>
      <c r="C49" s="114"/>
      <c r="D49" s="114"/>
      <c r="E49" s="114"/>
      <c r="F49" s="114"/>
      <c r="G49" s="114"/>
      <c r="H49" s="114"/>
      <c r="I49" s="114"/>
      <c r="J49" s="114"/>
      <c r="K49" s="114"/>
      <c r="L49" s="114"/>
      <c r="M49" s="114"/>
      <c r="N49" s="114"/>
      <c r="O49" s="114"/>
      <c r="P49" s="114"/>
    </row>
    <row r="50" spans="1:16" ht="15.75" customHeight="1">
      <c r="A50" s="114"/>
      <c r="B50" s="114"/>
      <c r="C50" s="114"/>
      <c r="D50" s="114"/>
      <c r="E50" s="114"/>
      <c r="F50" s="114"/>
      <c r="G50" s="114"/>
      <c r="H50" s="114"/>
      <c r="I50" s="114"/>
      <c r="J50" s="114"/>
      <c r="K50" s="114"/>
      <c r="L50" s="114"/>
      <c r="M50" s="114"/>
      <c r="N50" s="114"/>
      <c r="O50" s="114"/>
      <c r="P50" s="114"/>
    </row>
    <row r="51" spans="1:16" ht="15.75" customHeight="1">
      <c r="A51" s="114"/>
      <c r="B51" s="114"/>
      <c r="C51" s="114"/>
      <c r="D51" s="114"/>
      <c r="E51" s="114"/>
      <c r="F51" s="114"/>
      <c r="G51" s="114"/>
      <c r="H51" s="114"/>
      <c r="I51" s="114"/>
      <c r="J51" s="114"/>
      <c r="K51" s="114"/>
      <c r="L51" s="114"/>
      <c r="M51" s="114"/>
      <c r="N51" s="114"/>
      <c r="O51" s="114"/>
      <c r="P51" s="114"/>
    </row>
    <row r="52" spans="1:16" ht="15.75" customHeight="1">
      <c r="A52" s="114"/>
      <c r="B52" s="114"/>
      <c r="C52" s="114"/>
      <c r="D52" s="114"/>
      <c r="E52" s="114"/>
      <c r="F52" s="114"/>
      <c r="G52" s="114"/>
      <c r="H52" s="114"/>
      <c r="I52" s="114"/>
      <c r="J52" s="114"/>
      <c r="K52" s="114"/>
      <c r="L52" s="114"/>
      <c r="M52" s="114"/>
      <c r="N52" s="114"/>
      <c r="O52" s="114"/>
      <c r="P52" s="114"/>
    </row>
    <row r="53" ht="15.75" customHeight="1"/>
    <row r="54" ht="15.75" customHeight="1"/>
    <row r="55" ht="15.75" customHeight="1"/>
    <row r="56" ht="15.75" customHeight="1"/>
    <row r="57" ht="15.75" customHeight="1"/>
  </sheetData>
  <mergeCells count="2">
    <mergeCell ref="A45:I45"/>
    <mergeCell ref="A46:J46"/>
  </mergeCells>
  <printOptions/>
  <pageMargins left="0.75" right="0.75" top="1" bottom="1" header="0.5" footer="0.5"/>
  <pageSetup fitToHeight="1" fitToWidth="1" horizontalDpi="600" verticalDpi="600" orientation="portrait" paperSize="9" scale="74" r:id="rId2"/>
  <headerFooter alignWithMargins="0">
    <oddFooter xml:space="preserve">&amp;R&amp;"Arial Narrow,Normal"&amp;11REPORT ON PAYMENT SYSTEMS 1999&amp;"Arial,Normal"&amp;10 &amp;12 &amp;"Times New Roman,Normal"&amp;16 43&amp;"Arial,Normal"&amp;10 </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S47"/>
  <sheetViews>
    <sheetView workbookViewId="0" topLeftCell="A1">
      <selection activeCell="B36" sqref="B36"/>
    </sheetView>
  </sheetViews>
  <sheetFormatPr defaultColWidth="11.421875" defaultRowHeight="12.75"/>
  <cols>
    <col min="1" max="1" width="47.7109375" style="0" customWidth="1"/>
    <col min="2" max="13" width="7.7109375" style="0" customWidth="1"/>
  </cols>
  <sheetData>
    <row r="1" spans="1:16" s="117" customFormat="1" ht="15.75" customHeight="1">
      <c r="A1" s="116" t="s">
        <v>337</v>
      </c>
      <c r="B1" s="116"/>
      <c r="C1" s="116"/>
      <c r="D1" s="116"/>
      <c r="E1" s="116"/>
      <c r="F1" s="116"/>
      <c r="G1" s="116"/>
      <c r="H1" s="116"/>
      <c r="I1" s="116"/>
      <c r="J1" s="116"/>
      <c r="K1" s="116"/>
      <c r="L1" s="116"/>
      <c r="M1" s="116"/>
      <c r="N1" s="116"/>
      <c r="O1" s="116"/>
      <c r="P1" s="116"/>
    </row>
    <row r="2" spans="1:16" s="117" customFormat="1" ht="15.75" customHeight="1">
      <c r="A2" s="118"/>
      <c r="B2" s="116"/>
      <c r="C2" s="116"/>
      <c r="D2" s="116"/>
      <c r="E2" s="116"/>
      <c r="F2" s="116"/>
      <c r="G2" s="116"/>
      <c r="H2" s="116"/>
      <c r="I2" s="116"/>
      <c r="J2" s="116"/>
      <c r="K2" s="116"/>
      <c r="L2" s="116"/>
      <c r="M2" s="116"/>
      <c r="N2" s="116"/>
      <c r="O2" s="116"/>
      <c r="P2" s="116"/>
    </row>
    <row r="3" spans="1:19" ht="15.75" customHeight="1">
      <c r="A3" s="121"/>
      <c r="B3" s="121"/>
      <c r="C3" s="121"/>
      <c r="D3" s="121"/>
      <c r="E3" s="121"/>
      <c r="F3" s="121"/>
      <c r="G3" s="121"/>
      <c r="H3" s="121"/>
      <c r="I3" s="121"/>
      <c r="J3" s="159"/>
      <c r="K3" s="159"/>
      <c r="L3" s="159"/>
      <c r="M3" s="159"/>
      <c r="N3" s="159"/>
      <c r="O3" s="159"/>
      <c r="P3" s="159"/>
      <c r="Q3" s="159"/>
      <c r="R3" s="1"/>
      <c r="S3" s="1"/>
    </row>
    <row r="4" spans="1:19" ht="15.75" customHeight="1">
      <c r="A4" s="121"/>
      <c r="B4" s="121">
        <v>1991</v>
      </c>
      <c r="C4" s="121">
        <v>1992</v>
      </c>
      <c r="D4" s="121">
        <v>1993</v>
      </c>
      <c r="E4" s="121">
        <v>1994</v>
      </c>
      <c r="F4" s="121">
        <v>1995</v>
      </c>
      <c r="G4" s="121">
        <v>1996</v>
      </c>
      <c r="H4" s="121">
        <v>1997</v>
      </c>
      <c r="I4" s="121">
        <v>1998</v>
      </c>
      <c r="J4" s="122">
        <v>1999</v>
      </c>
      <c r="K4" s="159"/>
      <c r="L4" s="159"/>
      <c r="M4" s="159"/>
      <c r="N4" s="159"/>
      <c r="O4" s="159"/>
      <c r="P4" s="159"/>
      <c r="Q4" s="159"/>
      <c r="R4" s="1"/>
      <c r="S4" s="1"/>
    </row>
    <row r="5" spans="1:19" ht="15.75" customHeight="1">
      <c r="A5" s="135" t="s">
        <v>156</v>
      </c>
      <c r="B5" s="113" t="s">
        <v>59</v>
      </c>
      <c r="C5" s="113" t="s">
        <v>59</v>
      </c>
      <c r="D5" s="113" t="s">
        <v>59</v>
      </c>
      <c r="E5" s="138">
        <v>117.345</v>
      </c>
      <c r="F5" s="138">
        <v>145.389</v>
      </c>
      <c r="G5" s="138">
        <f>G8+G15+G40+G43</f>
        <v>177.64100000000002</v>
      </c>
      <c r="H5" s="138">
        <f>H8+H15+H40+H43</f>
        <v>216.869</v>
      </c>
      <c r="I5" s="138">
        <f>I8+I15+I40+I43</f>
        <v>255.13373121549847</v>
      </c>
      <c r="J5" s="138">
        <f>J8+J15+J40+J43</f>
        <v>290.34176632679606</v>
      </c>
      <c r="K5" s="161"/>
      <c r="L5" s="161"/>
      <c r="M5" s="160"/>
      <c r="N5" s="160"/>
      <c r="O5" s="160"/>
      <c r="P5" s="160"/>
      <c r="Q5" s="160"/>
      <c r="R5" s="1"/>
      <c r="S5" s="1"/>
    </row>
    <row r="6" spans="1:17" ht="15.75" customHeight="1">
      <c r="A6" s="101"/>
      <c r="B6" s="131"/>
      <c r="C6" s="131"/>
      <c r="D6" s="131"/>
      <c r="E6" s="131"/>
      <c r="F6" s="131"/>
      <c r="G6" s="131"/>
      <c r="H6" s="131"/>
      <c r="I6" s="131"/>
      <c r="J6" s="131"/>
      <c r="K6" s="74"/>
      <c r="L6" s="74"/>
      <c r="M6" s="74"/>
      <c r="N6" s="74"/>
      <c r="O6" s="74"/>
      <c r="P6" s="74"/>
      <c r="Q6" s="74"/>
    </row>
    <row r="7" spans="1:17" ht="15.75" customHeight="1">
      <c r="A7" s="98"/>
      <c r="B7" s="131"/>
      <c r="C7" s="131"/>
      <c r="D7" s="131"/>
      <c r="E7" s="131"/>
      <c r="F7" s="131"/>
      <c r="G7" s="131"/>
      <c r="H7" s="131"/>
      <c r="I7" s="131"/>
      <c r="J7" s="131"/>
      <c r="K7" s="74"/>
      <c r="L7" s="74"/>
      <c r="M7" s="74"/>
      <c r="N7" s="74"/>
      <c r="O7" s="74"/>
      <c r="P7" s="74"/>
      <c r="Q7" s="74"/>
    </row>
    <row r="8" spans="1:17" ht="15.75" customHeight="1">
      <c r="A8" s="135" t="s">
        <v>246</v>
      </c>
      <c r="B8" s="113" t="s">
        <v>1</v>
      </c>
      <c r="C8" s="113" t="s">
        <v>1</v>
      </c>
      <c r="D8" s="113" t="s">
        <v>1</v>
      </c>
      <c r="E8" s="138">
        <v>92.075</v>
      </c>
      <c r="F8" s="138">
        <v>115.953</v>
      </c>
      <c r="G8" s="138">
        <f>G10+G12</f>
        <v>141.53900000000002</v>
      </c>
      <c r="H8" s="138">
        <f>H10+H12</f>
        <v>173.316</v>
      </c>
      <c r="I8" s="138">
        <f>I10+I12</f>
        <v>204.35343221549846</v>
      </c>
      <c r="J8" s="138">
        <f>J10+J12</f>
        <v>232.33030332679607</v>
      </c>
      <c r="K8" s="120"/>
      <c r="L8" s="120"/>
      <c r="M8" s="74"/>
      <c r="N8" s="74"/>
      <c r="O8" s="74"/>
      <c r="P8" s="74"/>
      <c r="Q8" s="74"/>
    </row>
    <row r="9" spans="1:17" ht="15.75" customHeight="1">
      <c r="A9" s="101"/>
      <c r="B9" s="131"/>
      <c r="C9" s="131"/>
      <c r="D9" s="131"/>
      <c r="E9" s="131"/>
      <c r="F9" s="131"/>
      <c r="G9" s="131"/>
      <c r="H9" s="131"/>
      <c r="I9" s="131"/>
      <c r="J9" s="131"/>
      <c r="K9" s="74"/>
      <c r="L9" s="74"/>
      <c r="M9" s="74"/>
      <c r="N9" s="74"/>
      <c r="O9" s="74"/>
      <c r="P9" s="74"/>
      <c r="Q9" s="74"/>
    </row>
    <row r="10" spans="1:17" ht="15.75" customHeight="1">
      <c r="A10" s="98" t="s">
        <v>157</v>
      </c>
      <c r="B10" s="112" t="s">
        <v>1</v>
      </c>
      <c r="C10" s="112" t="s">
        <v>1</v>
      </c>
      <c r="D10" s="112" t="s">
        <v>1</v>
      </c>
      <c r="E10" s="112" t="s">
        <v>1</v>
      </c>
      <c r="F10" s="131">
        <v>73.094</v>
      </c>
      <c r="G10" s="131">
        <v>81.543</v>
      </c>
      <c r="H10" s="131">
        <v>90.544</v>
      </c>
      <c r="I10" s="131">
        <f>'[1]Kortbruk'!$E$8/1000</f>
        <v>97.15323221549846</v>
      </c>
      <c r="J10" s="131">
        <f>'[1]Kortbruk'!$F$8/1000</f>
        <v>99.19155832679607</v>
      </c>
      <c r="K10" s="120"/>
      <c r="L10" s="120"/>
      <c r="M10" s="74"/>
      <c r="N10" s="74"/>
      <c r="O10" s="74"/>
      <c r="P10" s="74"/>
      <c r="Q10" s="74"/>
    </row>
    <row r="11" spans="1:17" ht="15.75" customHeight="1">
      <c r="A11" s="99"/>
      <c r="B11" s="131"/>
      <c r="C11" s="131"/>
      <c r="D11" s="131"/>
      <c r="E11" s="131"/>
      <c r="F11" s="131"/>
      <c r="G11" s="131"/>
      <c r="H11" s="131"/>
      <c r="I11" s="131"/>
      <c r="J11" s="131"/>
      <c r="K11" s="74"/>
      <c r="L11" s="74"/>
      <c r="M11" s="74"/>
      <c r="N11" s="74"/>
      <c r="O11" s="74"/>
      <c r="P11" s="74"/>
      <c r="Q11" s="74"/>
    </row>
    <row r="12" spans="1:17" ht="15.75" customHeight="1">
      <c r="A12" s="98" t="s">
        <v>158</v>
      </c>
      <c r="B12" s="112" t="s">
        <v>1</v>
      </c>
      <c r="C12" s="112" t="s">
        <v>1</v>
      </c>
      <c r="D12" s="112" t="s">
        <v>1</v>
      </c>
      <c r="E12" s="112" t="s">
        <v>1</v>
      </c>
      <c r="F12" s="131">
        <v>42.859</v>
      </c>
      <c r="G12" s="131">
        <v>59.996</v>
      </c>
      <c r="H12" s="131">
        <v>82.772</v>
      </c>
      <c r="I12" s="131">
        <f>'[1]Kortbruk'!$E$9/1000</f>
        <v>107.2002</v>
      </c>
      <c r="J12" s="131">
        <f>'[1]Kortbruk'!$F$9/1000</f>
        <v>133.138745</v>
      </c>
      <c r="K12" s="120"/>
      <c r="L12" s="120"/>
      <c r="M12" s="74"/>
      <c r="N12" s="74"/>
      <c r="O12" s="74"/>
      <c r="P12" s="74"/>
      <c r="Q12" s="74"/>
    </row>
    <row r="13" spans="1:17" ht="15.75" customHeight="1">
      <c r="A13" s="99"/>
      <c r="B13" s="131"/>
      <c r="C13" s="131"/>
      <c r="D13" s="131"/>
      <c r="E13" s="131"/>
      <c r="F13" s="131"/>
      <c r="G13" s="131"/>
      <c r="H13" s="131"/>
      <c r="I13" s="131"/>
      <c r="J13" s="131"/>
      <c r="K13" s="74"/>
      <c r="L13" s="74"/>
      <c r="M13" s="74"/>
      <c r="N13" s="74"/>
      <c r="O13" s="74"/>
      <c r="P13" s="74"/>
      <c r="Q13" s="74"/>
    </row>
    <row r="14" spans="1:17" ht="15.75" customHeight="1">
      <c r="A14" s="98"/>
      <c r="B14" s="131"/>
      <c r="C14" s="131"/>
      <c r="D14" s="131"/>
      <c r="E14" s="131"/>
      <c r="F14" s="131"/>
      <c r="G14" s="131"/>
      <c r="H14" s="131"/>
      <c r="I14" s="131"/>
      <c r="J14" s="131"/>
      <c r="K14" s="74"/>
      <c r="L14" s="74"/>
      <c r="M14" s="74"/>
      <c r="N14" s="74"/>
      <c r="O14" s="74"/>
      <c r="P14" s="74"/>
      <c r="Q14" s="74"/>
    </row>
    <row r="15" spans="1:17" ht="15.75" customHeight="1">
      <c r="A15" s="135" t="s">
        <v>159</v>
      </c>
      <c r="B15" s="138">
        <v>1.39</v>
      </c>
      <c r="C15" s="138">
        <v>2.087</v>
      </c>
      <c r="D15" s="138">
        <v>2.256</v>
      </c>
      <c r="E15" s="138">
        <v>2.499</v>
      </c>
      <c r="F15" s="138">
        <v>3.249</v>
      </c>
      <c r="G15" s="138">
        <f>G17+G19</f>
        <v>3.7649999999999997</v>
      </c>
      <c r="H15" s="138">
        <f>H17+H19</f>
        <v>4.173</v>
      </c>
      <c r="I15" s="138">
        <f>'[1]Kortbruk'!$E$22/1000</f>
        <v>4.545</v>
      </c>
      <c r="J15" s="138">
        <f>'[1]Kortbruk'!$F$22/1000</f>
        <v>5.101</v>
      </c>
      <c r="K15" s="120"/>
      <c r="L15" s="120"/>
      <c r="M15" s="74"/>
      <c r="N15" s="74"/>
      <c r="O15" s="74"/>
      <c r="P15" s="74"/>
      <c r="Q15" s="74"/>
    </row>
    <row r="16" spans="1:17" ht="15.75" customHeight="1">
      <c r="A16" s="101"/>
      <c r="B16" s="131"/>
      <c r="C16" s="131"/>
      <c r="D16" s="131"/>
      <c r="E16" s="131"/>
      <c r="F16" s="131"/>
      <c r="G16" s="131"/>
      <c r="H16" s="131"/>
      <c r="I16" s="131"/>
      <c r="J16" s="131"/>
      <c r="K16" s="74"/>
      <c r="L16" s="74"/>
      <c r="M16" s="74"/>
      <c r="N16" s="74"/>
      <c r="O16" s="74"/>
      <c r="P16" s="74"/>
      <c r="Q16" s="74"/>
    </row>
    <row r="17" spans="1:17" ht="15.75" customHeight="1">
      <c r="A17" s="98" t="s">
        <v>160</v>
      </c>
      <c r="B17" s="112" t="s">
        <v>1</v>
      </c>
      <c r="C17" s="112" t="s">
        <v>1</v>
      </c>
      <c r="D17" s="112" t="s">
        <v>1</v>
      </c>
      <c r="E17" s="131">
        <v>1.111</v>
      </c>
      <c r="F17" s="131">
        <v>1.437</v>
      </c>
      <c r="G17" s="131">
        <v>1.687</v>
      </c>
      <c r="H17" s="131">
        <v>2.294</v>
      </c>
      <c r="I17" s="131">
        <f>'[1]Kortbruk'!$E$23/1000</f>
        <v>1.484</v>
      </c>
      <c r="J17" s="131">
        <f>'[1]Kortbruk'!$F$23/1000</f>
        <v>1.617</v>
      </c>
      <c r="K17" s="120"/>
      <c r="L17" s="120"/>
      <c r="M17" s="74"/>
      <c r="N17" s="74"/>
      <c r="O17" s="74"/>
      <c r="P17" s="74"/>
      <c r="Q17" s="74"/>
    </row>
    <row r="18" spans="1:17" ht="15.75" customHeight="1">
      <c r="A18" s="99"/>
      <c r="B18" s="131"/>
      <c r="C18" s="131"/>
      <c r="D18" s="131"/>
      <c r="E18" s="131"/>
      <c r="F18" s="131"/>
      <c r="G18" s="131"/>
      <c r="H18" s="131"/>
      <c r="I18" s="131"/>
      <c r="J18" s="131"/>
      <c r="K18" s="74"/>
      <c r="L18" s="74"/>
      <c r="M18" s="74"/>
      <c r="N18" s="74"/>
      <c r="O18" s="74"/>
      <c r="P18" s="74"/>
      <c r="Q18" s="74"/>
    </row>
    <row r="19" spans="1:17" ht="15.75" customHeight="1">
      <c r="A19" s="98" t="s">
        <v>161</v>
      </c>
      <c r="B19" s="112" t="s">
        <v>1</v>
      </c>
      <c r="C19" s="112" t="s">
        <v>1</v>
      </c>
      <c r="D19" s="112" t="s">
        <v>1</v>
      </c>
      <c r="E19" s="131">
        <v>1.388</v>
      </c>
      <c r="F19" s="131">
        <v>1.812</v>
      </c>
      <c r="G19" s="131">
        <v>2.078</v>
      </c>
      <c r="H19" s="131">
        <v>1.879</v>
      </c>
      <c r="I19" s="131">
        <f>'[1]Kortbruk'!$E$24/1000</f>
        <v>3.061</v>
      </c>
      <c r="J19" s="131">
        <f>'[1]Kortbruk'!$F$24/1000</f>
        <v>3.484</v>
      </c>
      <c r="K19" s="120"/>
      <c r="L19" s="120"/>
      <c r="M19" s="74"/>
      <c r="N19" s="74"/>
      <c r="O19" s="74"/>
      <c r="P19" s="74"/>
      <c r="Q19" s="74"/>
    </row>
    <row r="20" spans="1:17" ht="15.75" customHeight="1">
      <c r="A20" s="99"/>
      <c r="B20" s="131"/>
      <c r="C20" s="131"/>
      <c r="D20" s="131"/>
      <c r="E20" s="131"/>
      <c r="F20" s="131"/>
      <c r="G20" s="131"/>
      <c r="H20" s="131"/>
      <c r="I20" s="131"/>
      <c r="J20" s="131"/>
      <c r="K20" s="74"/>
      <c r="L20" s="74"/>
      <c r="M20" s="74"/>
      <c r="N20" s="74"/>
      <c r="O20" s="74"/>
      <c r="P20" s="74"/>
      <c r="Q20" s="74"/>
    </row>
    <row r="21" spans="1:17" ht="15.75" customHeight="1">
      <c r="A21" s="98"/>
      <c r="B21" s="131"/>
      <c r="C21" s="131"/>
      <c r="D21" s="131"/>
      <c r="E21" s="131"/>
      <c r="F21" s="131"/>
      <c r="G21" s="131"/>
      <c r="H21" s="131"/>
      <c r="I21" s="131"/>
      <c r="J21" s="131"/>
      <c r="K21" s="74"/>
      <c r="L21" s="74"/>
      <c r="M21" s="74"/>
      <c r="N21" s="74"/>
      <c r="O21" s="74"/>
      <c r="P21" s="74"/>
      <c r="Q21" s="74"/>
    </row>
    <row r="22" spans="1:17" ht="15.75" customHeight="1">
      <c r="A22" s="98" t="s">
        <v>50</v>
      </c>
      <c r="B22" s="112" t="s">
        <v>1</v>
      </c>
      <c r="C22" s="112" t="s">
        <v>1</v>
      </c>
      <c r="D22" s="112" t="s">
        <v>1</v>
      </c>
      <c r="E22" s="131">
        <v>0.796</v>
      </c>
      <c r="F22" s="131">
        <v>1.139</v>
      </c>
      <c r="G22" s="131">
        <v>1.39</v>
      </c>
      <c r="H22" s="131">
        <v>1.54</v>
      </c>
      <c r="I22" s="108">
        <f>'[1]Kortbruk'!$E$12/1000</f>
        <v>1.717</v>
      </c>
      <c r="J22" s="108">
        <f>'[1]Kortbruk'!$F$12/1000</f>
        <v>1.883</v>
      </c>
      <c r="K22" s="120"/>
      <c r="L22" s="120"/>
      <c r="M22" s="120"/>
      <c r="N22" s="120"/>
      <c r="O22" s="120"/>
      <c r="P22" s="120"/>
      <c r="Q22" s="120"/>
    </row>
    <row r="23" spans="1:17" ht="15.75" customHeight="1">
      <c r="A23" s="98" t="s">
        <v>51</v>
      </c>
      <c r="B23" s="112" t="s">
        <v>1</v>
      </c>
      <c r="C23" s="112" t="s">
        <v>1</v>
      </c>
      <c r="D23" s="112" t="s">
        <v>1</v>
      </c>
      <c r="E23" s="131">
        <v>0.194</v>
      </c>
      <c r="F23" s="131">
        <v>0.256</v>
      </c>
      <c r="G23" s="131">
        <v>0.3</v>
      </c>
      <c r="H23" s="131">
        <v>0.4</v>
      </c>
      <c r="I23" s="108">
        <f>'[1]Kortbruk'!$E$15/1000</f>
        <v>0.413</v>
      </c>
      <c r="J23" s="108">
        <f>'[1]Kortbruk'!$F$15/1000</f>
        <v>0.418</v>
      </c>
      <c r="K23" s="120"/>
      <c r="L23" s="120"/>
      <c r="M23" s="120"/>
      <c r="N23" s="120"/>
      <c r="O23" s="120"/>
      <c r="P23" s="120"/>
      <c r="Q23" s="120"/>
    </row>
    <row r="24" spans="1:17" ht="15.75" customHeight="1">
      <c r="A24" s="98" t="s">
        <v>63</v>
      </c>
      <c r="B24" s="112" t="s">
        <v>1</v>
      </c>
      <c r="C24" s="112" t="s">
        <v>1</v>
      </c>
      <c r="D24" s="112" t="s">
        <v>1</v>
      </c>
      <c r="E24" s="131">
        <v>1.509</v>
      </c>
      <c r="F24" s="131">
        <v>1.854</v>
      </c>
      <c r="G24" s="131">
        <v>2.075</v>
      </c>
      <c r="H24" s="131">
        <v>2.233</v>
      </c>
      <c r="I24" s="108">
        <f>'[1]Kortbruk'!$E$18/1000</f>
        <v>2.415</v>
      </c>
      <c r="J24" s="108">
        <f>'[1]Kortbruk'!$F$18/1000</f>
        <v>2.8</v>
      </c>
      <c r="K24" s="120"/>
      <c r="L24" s="120"/>
      <c r="M24" s="120"/>
      <c r="N24" s="120"/>
      <c r="O24" s="120"/>
      <c r="P24" s="120"/>
      <c r="Q24" s="120"/>
    </row>
    <row r="25" spans="1:17" ht="15.75" customHeight="1">
      <c r="A25" s="98"/>
      <c r="B25" s="131"/>
      <c r="C25" s="131"/>
      <c r="D25" s="131"/>
      <c r="E25" s="131"/>
      <c r="F25" s="131"/>
      <c r="G25" s="131"/>
      <c r="H25" s="131"/>
      <c r="I25" s="94"/>
      <c r="J25" s="94" t="s">
        <v>49</v>
      </c>
      <c r="K25" s="74"/>
      <c r="L25" s="74"/>
      <c r="M25" s="74"/>
      <c r="N25" s="74"/>
      <c r="O25" s="74"/>
      <c r="P25" s="74"/>
      <c r="Q25" s="74"/>
    </row>
    <row r="26" spans="1:17" ht="15.75" customHeight="1">
      <c r="A26" s="135" t="s">
        <v>162</v>
      </c>
      <c r="B26" s="138">
        <v>10.239</v>
      </c>
      <c r="C26" s="138">
        <v>12.832</v>
      </c>
      <c r="D26" s="138">
        <v>14.813</v>
      </c>
      <c r="E26" s="138">
        <v>17.087</v>
      </c>
      <c r="F26" s="138">
        <v>19.133</v>
      </c>
      <c r="G26" s="138">
        <f>G28+G30</f>
        <v>24.262</v>
      </c>
      <c r="H26" s="138">
        <f>H28+H30</f>
        <v>30.891999999999996</v>
      </c>
      <c r="I26" s="138">
        <f>'[1]Kortbruk'!$E$42/1000</f>
        <v>38.129</v>
      </c>
      <c r="J26" s="138">
        <f>'[1]Kortbruk'!$F$42/1000</f>
        <v>45.313</v>
      </c>
      <c r="K26" s="74"/>
      <c r="L26" s="74"/>
      <c r="M26" s="74"/>
      <c r="N26" s="74"/>
      <c r="O26" s="74"/>
      <c r="P26" s="74"/>
      <c r="Q26" s="74"/>
    </row>
    <row r="27" spans="1:17" ht="15.75" customHeight="1">
      <c r="A27" s="101"/>
      <c r="B27" s="16"/>
      <c r="C27" s="16"/>
      <c r="D27" s="16"/>
      <c r="E27" s="16"/>
      <c r="F27" s="16"/>
      <c r="G27" s="16"/>
      <c r="H27" s="16"/>
      <c r="I27" s="131"/>
      <c r="J27" s="131"/>
      <c r="K27" s="74"/>
      <c r="L27" s="74"/>
      <c r="M27" s="74"/>
      <c r="N27" s="74"/>
      <c r="O27" s="74"/>
      <c r="P27" s="74"/>
      <c r="Q27" s="74"/>
    </row>
    <row r="28" spans="1:17" ht="15.75" customHeight="1">
      <c r="A28" s="98" t="s">
        <v>163</v>
      </c>
      <c r="B28" s="112" t="s">
        <v>1</v>
      </c>
      <c r="C28" s="112" t="s">
        <v>1</v>
      </c>
      <c r="D28" s="112" t="s">
        <v>1</v>
      </c>
      <c r="E28" s="131">
        <v>3.366</v>
      </c>
      <c r="F28" s="131">
        <v>4.081</v>
      </c>
      <c r="G28" s="131">
        <v>5.921</v>
      </c>
      <c r="H28" s="131">
        <v>8.312</v>
      </c>
      <c r="I28" s="131">
        <f>'[1]Kortbruk'!$E$46/1000</f>
        <v>10.729569396252602</v>
      </c>
      <c r="J28" s="131">
        <f>'[1]Kortbruk'!$F$46/1000</f>
        <v>13.647721689714885</v>
      </c>
      <c r="K28" s="74"/>
      <c r="L28" s="74"/>
      <c r="M28" s="74"/>
      <c r="N28" s="74"/>
      <c r="O28" s="74"/>
      <c r="P28" s="74"/>
      <c r="Q28" s="74"/>
    </row>
    <row r="29" spans="1:17" ht="15.75" customHeight="1">
      <c r="A29" s="99"/>
      <c r="B29" s="16"/>
      <c r="C29" s="16"/>
      <c r="D29" s="16"/>
      <c r="E29" s="16"/>
      <c r="F29" s="16"/>
      <c r="G29" s="16"/>
      <c r="H29" s="16"/>
      <c r="I29" s="131"/>
      <c r="J29" s="131"/>
      <c r="K29" s="120"/>
      <c r="L29" s="120"/>
      <c r="M29" s="74"/>
      <c r="N29" s="74"/>
      <c r="O29" s="74"/>
      <c r="P29" s="74"/>
      <c r="Q29" s="74"/>
    </row>
    <row r="30" spans="1:17" ht="15.75" customHeight="1">
      <c r="A30" s="98" t="s">
        <v>161</v>
      </c>
      <c r="B30" s="112" t="s">
        <v>1</v>
      </c>
      <c r="C30" s="112" t="s">
        <v>1</v>
      </c>
      <c r="D30" s="112" t="s">
        <v>1</v>
      </c>
      <c r="E30" s="131">
        <v>13.721</v>
      </c>
      <c r="F30" s="131">
        <v>15.052</v>
      </c>
      <c r="G30" s="131">
        <v>18.341</v>
      </c>
      <c r="H30" s="131">
        <v>22.58</v>
      </c>
      <c r="I30" s="131">
        <f>'[1]Kortbruk'!$E$47/1000</f>
        <v>27.399430603747398</v>
      </c>
      <c r="J30" s="131">
        <f>'[1]Kortbruk'!$F$47/1000</f>
        <v>31.665278310285114</v>
      </c>
      <c r="K30" s="74"/>
      <c r="L30" s="74"/>
      <c r="M30" s="74"/>
      <c r="N30" s="74"/>
      <c r="O30" s="74"/>
      <c r="P30" s="74"/>
      <c r="Q30" s="74"/>
    </row>
    <row r="31" spans="1:17" ht="15.75" customHeight="1">
      <c r="A31" s="99"/>
      <c r="B31" s="16"/>
      <c r="C31" s="16"/>
      <c r="D31" s="16"/>
      <c r="E31" s="16"/>
      <c r="F31" s="16"/>
      <c r="G31" s="16"/>
      <c r="H31" s="16"/>
      <c r="I31" s="131"/>
      <c r="J31" s="131"/>
      <c r="K31" s="120"/>
      <c r="L31" s="120"/>
      <c r="M31" s="74"/>
      <c r="N31" s="74"/>
      <c r="O31" s="74"/>
      <c r="P31" s="74"/>
      <c r="Q31" s="74"/>
    </row>
    <row r="32" spans="1:17" ht="15.75" customHeight="1">
      <c r="A32" s="98"/>
      <c r="B32" s="131"/>
      <c r="C32" s="131"/>
      <c r="D32" s="131"/>
      <c r="E32" s="131"/>
      <c r="F32" s="131"/>
      <c r="G32" s="131"/>
      <c r="H32" s="131"/>
      <c r="I32" s="131"/>
      <c r="J32" s="131"/>
      <c r="K32" s="74"/>
      <c r="L32" s="74"/>
      <c r="M32" s="74"/>
      <c r="N32" s="74"/>
      <c r="O32" s="74"/>
      <c r="P32" s="74"/>
      <c r="Q32" s="74"/>
    </row>
    <row r="33" spans="1:17" ht="15.75" customHeight="1">
      <c r="A33" s="98" t="s">
        <v>64</v>
      </c>
      <c r="B33" s="131">
        <v>1.5</v>
      </c>
      <c r="C33" s="131">
        <v>1.6</v>
      </c>
      <c r="D33" s="131">
        <v>1.8</v>
      </c>
      <c r="E33" s="131">
        <v>1.7</v>
      </c>
      <c r="F33" s="131">
        <v>1.882</v>
      </c>
      <c r="G33" s="131">
        <v>2.575</v>
      </c>
      <c r="H33" s="131">
        <v>3.123</v>
      </c>
      <c r="I33" s="131">
        <f>'[1]Kortbruk'!$E$29/1000</f>
        <v>3.545</v>
      </c>
      <c r="J33" s="131">
        <f>'[1]Kortbruk'!$F$29/1000</f>
        <v>4.312</v>
      </c>
      <c r="K33" s="74"/>
      <c r="L33" s="74"/>
      <c r="M33" s="74"/>
      <c r="N33" s="74"/>
      <c r="O33" s="74"/>
      <c r="P33" s="74"/>
      <c r="Q33" s="74"/>
    </row>
    <row r="34" spans="1:17" ht="15.75" customHeight="1">
      <c r="A34" s="98" t="s">
        <v>54</v>
      </c>
      <c r="B34" s="131">
        <v>2.455</v>
      </c>
      <c r="C34" s="131">
        <v>2.72</v>
      </c>
      <c r="D34" s="131">
        <v>3.034</v>
      </c>
      <c r="E34" s="131">
        <v>3.406</v>
      </c>
      <c r="F34" s="131">
        <v>3.732</v>
      </c>
      <c r="G34" s="131">
        <v>4.12</v>
      </c>
      <c r="H34" s="131">
        <v>4.762</v>
      </c>
      <c r="I34" s="131">
        <f>'[1]Kortbruk'!$E$32/1000</f>
        <v>5.606</v>
      </c>
      <c r="J34" s="131">
        <f>'[1]Kortbruk'!$F$32/1000</f>
        <v>6.03</v>
      </c>
      <c r="K34" s="74"/>
      <c r="L34" s="74"/>
      <c r="M34" s="74"/>
      <c r="N34" s="74"/>
      <c r="O34" s="74"/>
      <c r="P34" s="74"/>
      <c r="Q34" s="74"/>
    </row>
    <row r="35" spans="1:17" ht="15.75" customHeight="1">
      <c r="A35" s="98" t="s">
        <v>53</v>
      </c>
      <c r="B35" s="131">
        <v>2.249</v>
      </c>
      <c r="C35" s="131">
        <v>2.7</v>
      </c>
      <c r="D35" s="131">
        <v>3.523</v>
      </c>
      <c r="E35" s="131">
        <v>4.363</v>
      </c>
      <c r="F35" s="131">
        <v>5.196</v>
      </c>
      <c r="G35" s="131">
        <v>7.116</v>
      </c>
      <c r="H35" s="131">
        <v>9.649</v>
      </c>
      <c r="I35" s="131">
        <f>'[1]Kortbruk'!$E$35/1000</f>
        <v>12.113</v>
      </c>
      <c r="J35" s="131">
        <f>'[1]Kortbruk'!$F$35/1000</f>
        <v>14.003</v>
      </c>
      <c r="K35" s="74"/>
      <c r="L35" s="74"/>
      <c r="M35" s="74"/>
      <c r="N35" s="74"/>
      <c r="O35" s="74"/>
      <c r="P35" s="74"/>
      <c r="Q35" s="74"/>
    </row>
    <row r="36" spans="1:17" ht="15.75" customHeight="1">
      <c r="A36" s="98" t="s">
        <v>58</v>
      </c>
      <c r="B36" s="131">
        <v>4.035</v>
      </c>
      <c r="C36" s="131">
        <v>5.812</v>
      </c>
      <c r="D36" s="131">
        <v>6.456</v>
      </c>
      <c r="E36" s="131">
        <v>7.618</v>
      </c>
      <c r="F36" s="131">
        <v>8.323</v>
      </c>
      <c r="G36" s="131">
        <v>10.451</v>
      </c>
      <c r="H36" s="131">
        <v>13.358</v>
      </c>
      <c r="I36" s="131">
        <f>'[1]Kortbruk'!$E$38/1000</f>
        <v>16.865</v>
      </c>
      <c r="J36" s="131">
        <f>'[1]Kortbruk'!$F$38/1000</f>
        <v>20.968</v>
      </c>
      <c r="K36" s="74"/>
      <c r="L36" s="74"/>
      <c r="M36" s="74"/>
      <c r="N36" s="74"/>
      <c r="O36" s="74"/>
      <c r="P36" s="74"/>
      <c r="Q36" s="74"/>
    </row>
    <row r="37" spans="1:17" ht="15.75" customHeight="1">
      <c r="A37" s="163"/>
      <c r="B37" s="131"/>
      <c r="C37" s="131"/>
      <c r="D37" s="131"/>
      <c r="E37" s="131"/>
      <c r="F37" s="131"/>
      <c r="G37" s="131"/>
      <c r="H37" s="131"/>
      <c r="I37" s="131"/>
      <c r="J37" s="131"/>
      <c r="K37" s="74"/>
      <c r="L37" s="74"/>
      <c r="M37" s="74"/>
      <c r="N37" s="74"/>
      <c r="O37" s="74"/>
      <c r="P37" s="74"/>
      <c r="Q37" s="74"/>
    </row>
    <row r="38" spans="1:17" ht="15.75" customHeight="1">
      <c r="A38" s="308" t="s">
        <v>164</v>
      </c>
      <c r="B38" s="131">
        <v>1.435</v>
      </c>
      <c r="C38" s="131">
        <v>1.792</v>
      </c>
      <c r="D38" s="131">
        <v>2.059</v>
      </c>
      <c r="E38" s="131">
        <v>2.496</v>
      </c>
      <c r="F38" s="131">
        <v>2.543</v>
      </c>
      <c r="G38" s="131">
        <v>3.194</v>
      </c>
      <c r="H38" s="131">
        <v>3.773</v>
      </c>
      <c r="I38" s="131">
        <f>'[1]Kortbruk'!$E$54/1000</f>
        <v>4.448</v>
      </c>
      <c r="J38" s="131">
        <f>'[1]Kortbruk'!$F$54/1000</f>
        <v>5.496</v>
      </c>
      <c r="K38" s="74"/>
      <c r="L38" s="74"/>
      <c r="M38" s="74"/>
      <c r="N38" s="74"/>
      <c r="O38" s="74"/>
      <c r="P38" s="74"/>
      <c r="Q38" s="74"/>
    </row>
    <row r="39" spans="1:17" ht="15.75" customHeight="1">
      <c r="A39" s="99"/>
      <c r="B39" s="131"/>
      <c r="C39" s="131"/>
      <c r="D39" s="131"/>
      <c r="E39" s="131"/>
      <c r="F39" s="131"/>
      <c r="G39" s="131"/>
      <c r="H39" s="131"/>
      <c r="I39" s="131"/>
      <c r="J39" s="131"/>
      <c r="K39" s="74"/>
      <c r="L39" s="74"/>
      <c r="M39" s="74"/>
      <c r="N39" s="74"/>
      <c r="O39" s="74"/>
      <c r="P39" s="74"/>
      <c r="Q39" s="74"/>
    </row>
    <row r="40" spans="1:17" ht="15.75" customHeight="1">
      <c r="A40" s="98" t="s">
        <v>165</v>
      </c>
      <c r="B40" s="131">
        <f aca="true" t="shared" si="0" ref="B40:H40">B26-B38</f>
        <v>8.804</v>
      </c>
      <c r="C40" s="131">
        <f t="shared" si="0"/>
        <v>11.040000000000001</v>
      </c>
      <c r="D40" s="131">
        <f t="shared" si="0"/>
        <v>12.754000000000001</v>
      </c>
      <c r="E40" s="131">
        <f t="shared" si="0"/>
        <v>14.591</v>
      </c>
      <c r="F40" s="131">
        <f t="shared" si="0"/>
        <v>16.59</v>
      </c>
      <c r="G40" s="131">
        <f t="shared" si="0"/>
        <v>21.068</v>
      </c>
      <c r="H40" s="131">
        <f t="shared" si="0"/>
        <v>27.118999999999996</v>
      </c>
      <c r="I40" s="131">
        <f>'[1]Kortbruk'!$E$56/1000</f>
        <v>33.681</v>
      </c>
      <c r="J40" s="131">
        <f>'[1]Kortbruk'!$F$56/1000</f>
        <v>39.817</v>
      </c>
      <c r="K40" s="74"/>
      <c r="L40" s="74"/>
      <c r="M40" s="74"/>
      <c r="N40" s="74"/>
      <c r="O40" s="74"/>
      <c r="P40" s="74"/>
      <c r="Q40" s="74"/>
    </row>
    <row r="41" spans="1:17" ht="15.75" customHeight="1">
      <c r="A41" s="99"/>
      <c r="B41" s="131"/>
      <c r="C41" s="131"/>
      <c r="D41" s="131"/>
      <c r="E41" s="131"/>
      <c r="F41" s="131"/>
      <c r="G41" s="131"/>
      <c r="H41" s="131"/>
      <c r="I41" s="131"/>
      <c r="J41" s="131"/>
      <c r="K41" s="74"/>
      <c r="L41" s="74"/>
      <c r="M41" s="74"/>
      <c r="N41" s="74"/>
      <c r="O41" s="74"/>
      <c r="P41" s="74"/>
      <c r="Q41" s="74"/>
    </row>
    <row r="42" spans="1:17" ht="15.75" customHeight="1">
      <c r="A42" s="98"/>
      <c r="B42" s="131"/>
      <c r="C42" s="131"/>
      <c r="D42" s="131"/>
      <c r="E42" s="131"/>
      <c r="F42" s="131"/>
      <c r="G42" s="131"/>
      <c r="H42" s="131"/>
      <c r="I42" s="131"/>
      <c r="J42" s="131"/>
      <c r="K42" s="74"/>
      <c r="L42" s="74"/>
      <c r="M42" s="74"/>
      <c r="N42" s="74"/>
      <c r="O42" s="74"/>
      <c r="P42" s="74"/>
      <c r="Q42" s="74"/>
    </row>
    <row r="43" spans="1:17" ht="15.75" customHeight="1">
      <c r="A43" s="135" t="s">
        <v>166</v>
      </c>
      <c r="B43" s="162">
        <v>5.1377</v>
      </c>
      <c r="C43" s="162">
        <v>5.7533</v>
      </c>
      <c r="D43" s="162">
        <v>6.7299</v>
      </c>
      <c r="E43" s="162">
        <v>8.18</v>
      </c>
      <c r="F43" s="162">
        <v>9.597</v>
      </c>
      <c r="G43" s="162">
        <v>11.269</v>
      </c>
      <c r="H43" s="162">
        <v>12.261</v>
      </c>
      <c r="I43" s="138">
        <f>'[1]Kortbruk'!$E$66/1000</f>
        <v>12.554299</v>
      </c>
      <c r="J43" s="138">
        <f>'[1]Kortbruk'!$F$66/1000</f>
        <v>13.093463</v>
      </c>
      <c r="K43" s="74"/>
      <c r="L43" s="74"/>
      <c r="M43" s="74"/>
      <c r="N43" s="74"/>
      <c r="O43" s="74"/>
      <c r="P43" s="74"/>
      <c r="Q43" s="74"/>
    </row>
    <row r="44" spans="1:17" ht="15.75" customHeight="1">
      <c r="A44" s="145"/>
      <c r="B44" s="121"/>
      <c r="C44" s="121"/>
      <c r="D44" s="121"/>
      <c r="E44" s="121"/>
      <c r="F44" s="121"/>
      <c r="G44" s="121"/>
      <c r="H44" s="121"/>
      <c r="I44" s="121"/>
      <c r="J44" s="121"/>
      <c r="K44" s="74"/>
      <c r="L44" s="74"/>
      <c r="M44" s="74"/>
      <c r="N44" s="74"/>
      <c r="O44" s="74"/>
      <c r="P44" s="74"/>
      <c r="Q44" s="74"/>
    </row>
    <row r="45" spans="1:16" ht="15.75" customHeight="1">
      <c r="A45" s="325" t="s">
        <v>151</v>
      </c>
      <c r="B45" s="325"/>
      <c r="C45" s="325"/>
      <c r="D45" s="325"/>
      <c r="E45" s="325"/>
      <c r="F45" s="325"/>
      <c r="G45" s="325"/>
      <c r="H45" s="325"/>
      <c r="I45" s="325"/>
      <c r="J45" s="74"/>
      <c r="K45" s="74"/>
      <c r="L45" s="74"/>
      <c r="M45" s="74"/>
      <c r="N45" s="74"/>
      <c r="O45" s="114"/>
      <c r="P45" s="114"/>
    </row>
    <row r="46" spans="1:16" ht="15.75" customHeight="1">
      <c r="A46" s="326"/>
      <c r="B46" s="326"/>
      <c r="C46" s="326"/>
      <c r="D46" s="326"/>
      <c r="E46" s="326"/>
      <c r="F46" s="326"/>
      <c r="G46" s="326"/>
      <c r="H46" s="326"/>
      <c r="I46" s="326"/>
      <c r="J46" s="326"/>
      <c r="K46" s="266"/>
      <c r="L46" s="266"/>
      <c r="M46" s="114"/>
      <c r="N46" s="114"/>
      <c r="O46" s="114"/>
      <c r="P46" s="114"/>
    </row>
    <row r="47" spans="1:9" ht="15.75" customHeight="1">
      <c r="A47" s="266"/>
      <c r="B47" s="114"/>
      <c r="C47" s="114"/>
      <c r="D47" s="114"/>
      <c r="E47" s="114"/>
      <c r="F47" s="114"/>
      <c r="G47" s="114"/>
      <c r="H47" s="114"/>
      <c r="I47" s="114"/>
    </row>
  </sheetData>
  <mergeCells count="2">
    <mergeCell ref="A45:I45"/>
    <mergeCell ref="A46:J46"/>
  </mergeCells>
  <printOptions/>
  <pageMargins left="0.75" right="0.75" top="1" bottom="1" header="0.5" footer="0.5"/>
  <pageSetup fitToHeight="1" fitToWidth="1" horizontalDpi="600" verticalDpi="600" orientation="portrait" paperSize="9" scale="74" r:id="rId2"/>
  <headerFooter alignWithMargins="0">
    <oddFooter xml:space="preserve">&amp;L&amp;"Times New Roman,Normal"&amp;16 44&amp;"Arial,Normal"&amp;10  &amp;"Arial Narrow,Normal"&amp;11REPORT ON PAYMENT SYSTEMS 1999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Norges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NBNFA1</dc:creator>
  <cp:keywords/>
  <dc:description/>
  <cp:lastModifiedBy>Solveig Kristiansen</cp:lastModifiedBy>
  <cp:lastPrinted>2000-11-01T18:24:55Z</cp:lastPrinted>
  <dcterms:created xsi:type="dcterms:W3CDTF">1999-02-11T12:33:08Z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