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65" windowWidth="20730" windowHeight="10800" tabRatio="647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  <sheet name="Remittances" sheetId="31" r:id="rId7"/>
  </sheets>
  <calcPr calcId="162913" fullPrecision="0"/>
</workbook>
</file>

<file path=xl/calcChain.xml><?xml version="1.0" encoding="utf-8"?>
<calcChain xmlns="http://schemas.openxmlformats.org/spreadsheetml/2006/main">
  <c r="C147" i="5" l="1"/>
  <c r="D147" i="5"/>
  <c r="E147" i="5"/>
  <c r="F147" i="5"/>
  <c r="G147" i="5"/>
  <c r="H147" i="5"/>
  <c r="I147" i="5"/>
  <c r="J147" i="5"/>
  <c r="K147" i="5"/>
  <c r="L147" i="5"/>
  <c r="B147" i="5"/>
  <c r="L6" i="3" l="1"/>
  <c r="B6" i="3" l="1"/>
  <c r="B5" i="3"/>
  <c r="J5" i="4" l="1"/>
  <c r="I5" i="4"/>
  <c r="H5" i="4"/>
  <c r="G5" i="4"/>
  <c r="G29" i="3"/>
  <c r="F29" i="3"/>
  <c r="E29" i="3"/>
  <c r="D29" i="3"/>
  <c r="C29" i="3"/>
  <c r="B29" i="3"/>
  <c r="I22" i="3"/>
  <c r="J22" i="3"/>
  <c r="J6" i="3"/>
  <c r="J5" i="3" s="1"/>
  <c r="I6" i="3"/>
  <c r="I5" i="3" s="1"/>
  <c r="H6" i="3"/>
  <c r="H5" i="3" s="1"/>
  <c r="G6" i="3"/>
  <c r="G5" i="3" s="1"/>
  <c r="F6" i="3"/>
  <c r="F5" i="3" s="1"/>
  <c r="E6" i="3"/>
  <c r="E5" i="3" s="1"/>
  <c r="D6" i="3"/>
  <c r="D5" i="3" s="1"/>
  <c r="C6" i="3"/>
  <c r="C5" i="3" s="1"/>
  <c r="K6" i="3" l="1"/>
  <c r="K5" i="3" s="1"/>
  <c r="K5" i="4" l="1"/>
  <c r="D250" i="5" l="1"/>
  <c r="C250" i="5"/>
  <c r="B250" i="5"/>
  <c r="D249" i="5"/>
  <c r="C249" i="5"/>
  <c r="B249" i="5"/>
  <c r="D248" i="5"/>
  <c r="C248" i="5"/>
  <c r="B248" i="5"/>
  <c r="D247" i="5"/>
  <c r="C247" i="5"/>
  <c r="B247" i="5"/>
  <c r="D245" i="5"/>
  <c r="C245" i="5"/>
  <c r="B245" i="5"/>
  <c r="D244" i="5"/>
  <c r="C244" i="5"/>
  <c r="B244" i="5"/>
  <c r="D243" i="5"/>
  <c r="C243" i="5"/>
  <c r="B243" i="5"/>
  <c r="D242" i="5"/>
  <c r="C242" i="5"/>
  <c r="B242" i="5"/>
</calcChain>
</file>

<file path=xl/sharedStrings.xml><?xml version="1.0" encoding="utf-8"?>
<sst xmlns="http://schemas.openxmlformats.org/spreadsheetml/2006/main" count="671" uniqueCount="280">
  <si>
    <t>BankAxept</t>
  </si>
  <si>
    <t xml:space="preserve">BankAxept </t>
  </si>
  <si>
    <t>SWIFT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</si>
  <si>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</si>
  <si>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</si>
  <si>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</si>
  <si>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</si>
  <si>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</si>
  <si>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</si>
  <si>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</si>
  <si>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</si>
  <si>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</si>
  <si>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</si>
  <si>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</si>
  <si>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</si>
  <si>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</si>
  <si>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Eritrea</t>
  </si>
  <si>
    <t>Gambia</t>
  </si>
  <si>
    <t>Ghana</t>
  </si>
  <si>
    <t>Nigeria</t>
  </si>
  <si>
    <t>-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</si>
  <si>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</si>
  <si>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t xml:space="preserve"> </t>
  </si>
  <si>
    <t>BankAxess</t>
  </si>
  <si>
    <r>
      <t xml:space="preserve">        26 344 </t>
    </r>
    <r>
      <rPr>
        <vertAlign val="superscript"/>
        <sz val="10"/>
        <rFont val="Arial Narrow"/>
        <family val="2"/>
      </rPr>
      <t>1</t>
    </r>
  </si>
  <si>
    <t>Retail payment services 2018</t>
  </si>
  <si>
    <t>General data</t>
  </si>
  <si>
    <t>Table 1</t>
  </si>
  <si>
    <t>Means of payment in Norway</t>
  </si>
  <si>
    <t>Tables 2 to 4</t>
  </si>
  <si>
    <t>Payment infrastructure</t>
  </si>
  <si>
    <t>Tables 5 to 7</t>
  </si>
  <si>
    <t>Retail payment services</t>
  </si>
  <si>
    <t>Tables 8 to 16</t>
  </si>
  <si>
    <t>Prices</t>
  </si>
  <si>
    <t>Tables 17 to 20</t>
  </si>
  <si>
    <t>Remittances</t>
  </si>
  <si>
    <t>Tables 21 to 23</t>
  </si>
  <si>
    <t>Table 1: General statistical data for Norway</t>
  </si>
  <si>
    <t>Population (as at 1 Jan., in millions)</t>
  </si>
  <si>
    <t>GDP, market value (in billions of NOK)</t>
  </si>
  <si>
    <t>Mainland GDP, market value (in billions of NOK)</t>
  </si>
  <si>
    <t>Total household consumption (in billions of NOK)</t>
  </si>
  <si>
    <t>EUR 1 in NOK (annual average)</t>
  </si>
  <si>
    <t>Table 2: Means of payment used by the public (at year-end, in millions of NOK)</t>
  </si>
  <si>
    <t xml:space="preserve">Money supply (M2) </t>
  </si>
  <si>
    <t>Narrow money supply (M1)</t>
  </si>
  <si>
    <t>Banknotes and coins</t>
  </si>
  <si>
    <t>Deposits in current accounts</t>
  </si>
  <si>
    <t>Other deposits</t>
  </si>
  <si>
    <t>Tabell 3: Bank liquidity (in millions of NOK). Annual average</t>
  </si>
  <si>
    <t>Sight deposits</t>
  </si>
  <si>
    <t>Banks’ deposits at the central bank at the reserve rate</t>
  </si>
  <si>
    <t>Deposits at the central bank (F-deposits)</t>
  </si>
  <si>
    <t>Lending (F-loans + D-loans)</t>
  </si>
  <si>
    <r>
      <t>1</t>
    </r>
    <r>
      <rPr>
        <sz val="10"/>
        <rFont val="Arial Narrow"/>
        <family val="2"/>
      </rPr>
      <t>Average from 3 October 2011</t>
    </r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</si>
  <si>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</si>
  <si>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</si>
  <si>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</si>
  <si>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</si>
  <si>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</si>
  <si>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</si>
  <si>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</si>
  <si>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</si>
  <si>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</si>
  <si>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</si>
  <si>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</si>
  <si>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</si>
  <si>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</si>
  <si>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4: Banknotes and coins in circulation. Annual average (in millions of NOK)</t>
  </si>
  <si>
    <t>Table 5: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</si>
  <si>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</si>
  <si>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</si>
  <si>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</si>
  <si>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</si>
  <si>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</si>
  <si>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Online and mobile banking agreements</t>
  </si>
  <si>
    <t>Retail customers</t>
  </si>
  <si>
    <t>Corporate customers</t>
  </si>
  <si>
    <t>Agreements on receipt of electronic invoicing (eFaktura) - retail customers</t>
  </si>
  <si>
    <t>Agreements on receipt of electronic invoicing (eFaktura) - corporate customers</t>
  </si>
  <si>
    <t>Agreements on receipt of electronic invoicing - EHF-format</t>
  </si>
  <si>
    <t>Agreements to offer electronic invoicing (eFaktura) to retail customers</t>
  </si>
  <si>
    <t>Agreements to offer electronic invoicing (eFaktura) to corporate customers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</si>
  <si>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</si>
  <si>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</si>
  <si>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</si>
  <si>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</si>
  <si>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</si>
  <si>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7: Number of cards issued (in thousands), number of functions in cards issued (in thousands) and number of terminals</t>
  </si>
  <si>
    <t>Number of cards issued (as at 31 Dec.)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</si>
  <si>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</si>
  <si>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</si>
  <si>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</si>
  <si>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</si>
  <si>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</si>
  <si>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</si>
  <si>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</si>
  <si>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</si>
  <si>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</si>
  <si>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</si>
  <si>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</si>
  <si>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Number of terminals that accept BankAxept cards</t>
  </si>
  <si>
    <t>ATMs</t>
  </si>
  <si>
    <t>Payment terminals (EFTPOS)</t>
  </si>
  <si>
    <t>Number of locations with payment terminals (EFTPOS) that accept BankAxept cards</t>
  </si>
  <si>
    <t>Contactless cards (NFC)</t>
  </si>
  <si>
    <t>Table 8: Use of payment instruments (in millions of payments)</t>
  </si>
  <si>
    <t>Giros (debit and credit transfers)</t>
  </si>
  <si>
    <t>Electronic</t>
  </si>
  <si>
    <t>Paper-based</t>
  </si>
  <si>
    <t>Payment cards (payments)</t>
  </si>
  <si>
    <t>Manual</t>
  </si>
  <si>
    <t>Cheques</t>
  </si>
  <si>
    <t>Table 9: Giros (debit and credit transfers) (in millions of payments)</t>
  </si>
  <si>
    <t>Credit transfers</t>
  </si>
  <si>
    <t>Company terminal giro</t>
  </si>
  <si>
    <t>Telegiros</t>
  </si>
  <si>
    <t>Online banking</t>
  </si>
  <si>
    <t>Online and mobile banking</t>
  </si>
  <si>
    <t>Instant payments</t>
  </si>
  <si>
    <t>Other mobile payments from a bank account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</si>
  <si>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</si>
  <si>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</si>
  <si>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</si>
  <si>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</si>
  <si>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</si>
  <si>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</si>
  <si>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Of which: Instant payments using a mobile payment solution</t>
  </si>
  <si>
    <t>Table 10a: Use of payment cards (in millions of transactions)</t>
  </si>
  <si>
    <t>Total use of Norwegian cards (in Norway and abroad)</t>
  </si>
  <si>
    <t>Payments</t>
  </si>
  <si>
    <t>Payments in EFTPOS terminals</t>
  </si>
  <si>
    <t>Of which: contactless payments</t>
  </si>
  <si>
    <t>Payments without cash-back</t>
  </si>
  <si>
    <t>Payments with cash-back</t>
  </si>
  <si>
    <t>Internet payments</t>
  </si>
  <si>
    <t>Mobile payments using a card</t>
  </si>
  <si>
    <t>Other electronic payments</t>
  </si>
  <si>
    <t>Manual payments</t>
  </si>
  <si>
    <t>Cash withdrawals</t>
  </si>
  <si>
    <t>Use of Norwegian cards by function</t>
  </si>
  <si>
    <t>Use of Norwegian cards in Norway</t>
  </si>
  <si>
    <t>Use of Norwegian cards abroad</t>
  </si>
  <si>
    <t>Use of foreign cards in Norway</t>
  </si>
  <si>
    <t>Table 10b: Payment cards. Use of terminals (in millions of transactions)</t>
  </si>
  <si>
    <t>Use of Norwegian and foreign cards in Norwegian terminals</t>
  </si>
  <si>
    <t>Cash withdrawals from ATMs</t>
  </si>
  <si>
    <t>Payments in EFTPOS terminals that accept BankAxept</t>
  </si>
  <si>
    <t>Payments in other Norwegian payment terminals</t>
  </si>
  <si>
    <t>Payments in other EFTPOS terminals</t>
  </si>
  <si>
    <t>Of which: payments with cashback</t>
  </si>
  <si>
    <t>Use of Norwegian cards in Norwegian terminals</t>
  </si>
  <si>
    <t>Cards issued by international card companies</t>
  </si>
  <si>
    <t>E-money cards</t>
  </si>
  <si>
    <t>Payments  in payment terminals</t>
  </si>
  <si>
    <t>Cards issued by oil companies</t>
  </si>
  <si>
    <t>Cards issued by retail chains</t>
  </si>
  <si>
    <t>Other payments in Norwegian terminals</t>
  </si>
  <si>
    <t>Use of foreign cards in Norwegian terminals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</si>
  <si>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in EFTPOS terminal (including payments with cash-back)</t>
    </r>
  </si>
  <si>
    <t>Table 10c: Use of cards for transactions on the internet (in millions of transactions)</t>
  </si>
  <si>
    <t xml:space="preserve">Use of Norwegian cards (in Norway and abroad) </t>
  </si>
  <si>
    <t>Norwegian cards in Norway</t>
  </si>
  <si>
    <t>Norwegian cards abroad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</si>
  <si>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</si>
  <si>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</si>
  <si>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</si>
  <si>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</si>
  <si>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</si>
  <si>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</si>
  <si>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>Table 13: Giros (debit and credit transfers) (in billions of NOK)</t>
  </si>
  <si>
    <t xml:space="preserve">       Electronic </t>
  </si>
  <si>
    <t>Table 14a: Use of payments cards (in billions of NOK)</t>
  </si>
  <si>
    <t>Cash-back from EFTPOS terminals</t>
  </si>
  <si>
    <t>Other cash withdrawals</t>
  </si>
  <si>
    <t>Table 14b: Payment cards. Use of terminals (in billions of NOK)</t>
  </si>
  <si>
    <t xml:space="preserve">    Bank cards/BankAxept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</si>
  <si>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in EFTPOS terminal</t>
    </r>
  </si>
  <si>
    <t>Table 14c: Use of cards for transactions on the internet (in billions of NOK)</t>
  </si>
  <si>
    <t>Table 15: Cross-border transfers registered in the Register of Crossborder Transactions and Currency Exchange (in billions of NOK)</t>
  </si>
  <si>
    <t>Table 16: Sending electronic invoices (in millions)</t>
  </si>
  <si>
    <t>eFaktura from businesses to retail customers (B2C)</t>
  </si>
  <si>
    <t>eFaktura from businesses to businesses (B2B)</t>
  </si>
  <si>
    <t>EHF format</t>
  </si>
  <si>
    <t>Customers who do not belong to loyalty schemes</t>
  </si>
  <si>
    <t>Customers who belong to loyalty schemes</t>
  </si>
  <si>
    <t>Table 17: Prices for domestic payment services, retail customers. Weighted average (NOK). 1 January each year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</si>
  <si>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</si>
  <si>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</si>
  <si>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</si>
  <si>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</si>
  <si>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transfers between own accounts, per transfer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</si>
  <si>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</si>
  <si>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</si>
  <si>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</si>
  <si>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</si>
  <si>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in payment terminals (EFTPOS), per payment</t>
  </si>
  <si>
    <t>Credit card from international credit card company, annual fee</t>
  </si>
  <si>
    <t>BankAxept cards (combined with debet card from int. card comp.), annual fee</t>
  </si>
  <si>
    <t>ATM withdrawals, debit cards</t>
  </si>
  <si>
    <t>Own bank’s ATMs during opening hours, per withdrawal</t>
  </si>
  <si>
    <t>Own bank’s ATMs outside opening hours, per withdrawal</t>
  </si>
  <si>
    <t>Other bank’s ATMs during opening hours, per withdrawal</t>
  </si>
  <si>
    <t>ATM withdrawals, international credit cards</t>
  </si>
  <si>
    <t>Fee as a percentage of withdrawal amount</t>
  </si>
  <si>
    <t>Table 18: Prices for domestic payment services, corporate customers. Weighted average (NOK). 1 January each year</t>
  </si>
  <si>
    <t xml:space="preserve">  Electronic giro services</t>
  </si>
  <si>
    <t xml:space="preserve">    Online banking - without notification</t>
  </si>
  <si>
    <t xml:space="preserve">    Online banking - with notification</t>
  </si>
  <si>
    <t xml:space="preserve">    Online  banking - with CID</t>
  </si>
  <si>
    <t xml:space="preserve">  Paper-based giro services   </t>
  </si>
  <si>
    <t xml:space="preserve">    Corporate online banking sent as money order</t>
  </si>
  <si>
    <t>Receipt of payments</t>
  </si>
  <si>
    <t xml:space="preserve">    Direct debits (Autogiro) without notification</t>
  </si>
  <si>
    <t xml:space="preserve">    Optical Character Recognition (OCR) - File</t>
  </si>
  <si>
    <t xml:space="preserve">    Optical Character Recognition (OCR) - Return</t>
  </si>
  <si>
    <t>Electronic payment order/ automated processing</t>
  </si>
  <si>
    <t>Manual payment order</t>
  </si>
  <si>
    <t>Receipt of payments from EU/EEA countries</t>
  </si>
  <si>
    <t>Table 19: Prices for transfers from Norway to EU/EEA countries. Weighted average (NOK) for a sample of banks. 1 January each year</t>
  </si>
  <si>
    <t>Table 20: Prices for receipt of payments from EU/EEA countries. Weighted average (NOK) for a sample of banks. 1 January each year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</si>
  <si>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</si>
  <si>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</si>
  <si>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</si>
  <si>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</si>
  <si>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</si>
  <si>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</si>
  <si>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</si>
  <si>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</si>
  <si>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</si>
  <si>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</si>
  <si>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</si>
  <si>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</si>
  <si>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og IBAN, NOK 150 000 equivalent</t>
  </si>
  <si>
    <t>Cheques to other countries</t>
  </si>
  <si>
    <t>Equivalent to NOK 2 500</t>
  </si>
  <si>
    <t>Receipt of SEPA (SWIFT) payments</t>
  </si>
  <si>
    <t>With BIC and IBAN, NOK 150 000 equivalent</t>
  </si>
  <si>
    <t>Receipt of payments in EUR</t>
  </si>
  <si>
    <t>Receipt of payments in other currencies</t>
  </si>
  <si>
    <t>Transaction in person</t>
  </si>
  <si>
    <t>Online payment order</t>
  </si>
  <si>
    <t>NOK 1000</t>
  </si>
  <si>
    <t>NOK 5000</t>
  </si>
  <si>
    <t>Banks</t>
  </si>
  <si>
    <t>Exchange rate cost</t>
  </si>
  <si>
    <t>Other fees</t>
  </si>
  <si>
    <t>Non-bank financial institutions and payment institutions</t>
  </si>
  <si>
    <t>All providers</t>
  </si>
  <si>
    <t>Europe (EU)</t>
  </si>
  <si>
    <t>Lithuania</t>
  </si>
  <si>
    <t>Poland</t>
  </si>
  <si>
    <t>Other Europe</t>
  </si>
  <si>
    <t>Macedonia</t>
  </si>
  <si>
    <t>Russia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</si>
  <si>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</si>
  <si>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</si>
  <si>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</si>
  <si>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</si>
  <si>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</si>
  <si>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</si>
  <si>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</si>
  <si>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</si>
  <si>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</si>
  <si>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</si>
  <si>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Transfer times</t>
  </si>
  <si>
    <t>Less than one hour</t>
  </si>
  <si>
    <t>Same day</t>
  </si>
  <si>
    <t>Next day</t>
  </si>
  <si>
    <t>2 days</t>
  </si>
  <si>
    <t>3-5 days</t>
  </si>
  <si>
    <t>6 days or more</t>
  </si>
  <si>
    <t>Table 23: Prices for remittances to selected countries. In percent of amount transferred. At 1 January 2018 and 2019</t>
  </si>
  <si>
    <t>Table 22: Prices for remittances to selected countries. In percent of amount transferred. At 1 January 2018 and 2019</t>
  </si>
  <si>
    <t>Table 21: Prices for remittances to selected countries. Banks and other providers. In percent of amount transferred. At 1 January 2018 and 2019</t>
  </si>
  <si>
    <t>EU/EEA</t>
  </si>
  <si>
    <t>Tabell 6: Number of agreements</t>
  </si>
  <si>
    <t>Cheques - retail customers, per cheque booklet</t>
  </si>
  <si>
    <t>Cheques - retail customers, per cheque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</si>
</sst>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Arial Narrow"/>
      <family val="2"/>
    </font>
    <font>
      <vertAlign val="superscript"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6">
    <xf numFmtId="0" fontId="0" fillId="0" borderId="0"/>
    <xf numFmtId="164" fontId="21" fillId="0" borderId="0" applyFont="0" applyFill="0" applyBorder="0" applyAlignment="0" applyProtection="0"/>
    <xf numFmtId="0" fontId="20" fillId="0" borderId="0"/>
    <xf numFmtId="0" fontId="21" fillId="0" borderId="0"/>
    <xf numFmtId="0" fontId="30" fillId="0" borderId="0"/>
    <xf numFmtId="0" fontId="31" fillId="0" borderId="0"/>
    <xf numFmtId="0" fontId="19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0" borderId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21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3" borderId="18" applyNumberFormat="0" applyFont="0" applyAlignment="0" applyProtection="0"/>
    <xf numFmtId="164" fontId="5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4" fillId="0" borderId="0"/>
    <xf numFmtId="164" fontId="5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15" fillId="0" borderId="0"/>
    <xf numFmtId="0" fontId="30" fillId="0" borderId="0"/>
    <xf numFmtId="0" fontId="31" fillId="0" borderId="0"/>
    <xf numFmtId="0" fontId="15" fillId="0" borderId="0"/>
    <xf numFmtId="0" fontId="21" fillId="23" borderId="18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62" fillId="0" borderId="0" applyNumberFormat="0" applyFill="0" applyBorder="0" applyAlignment="0" applyProtection="0"/>
    <xf numFmtId="0" fontId="13" fillId="0" borderId="0"/>
    <xf numFmtId="0" fontId="13" fillId="0" borderId="0"/>
    <xf numFmtId="0" fontId="21" fillId="0" borderId="0"/>
    <xf numFmtId="0" fontId="12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31" fillId="0" borderId="0"/>
    <xf numFmtId="0" fontId="31" fillId="0" borderId="0"/>
    <xf numFmtId="0" fontId="42" fillId="0" borderId="0"/>
    <xf numFmtId="0" fontId="30" fillId="0" borderId="0"/>
    <xf numFmtId="0" fontId="3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164" fontId="6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4" fillId="0" borderId="0"/>
    <xf numFmtId="0" fontId="54" fillId="23" borderId="18" applyNumberFormat="0" applyFont="0" applyAlignment="0" applyProtection="0"/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6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9" fillId="0" borderId="0"/>
    <xf numFmtId="0" fontId="6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8" fillId="0" borderId="0"/>
    <xf numFmtId="0" fontId="8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42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54" fillId="0" borderId="0"/>
    <xf numFmtId="0" fontId="21" fillId="23" borderId="18" applyNumberFormat="0" applyFon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6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64" fontId="6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41" fillId="0" borderId="0"/>
    <xf numFmtId="0" fontId="42" fillId="0" borderId="0"/>
    <xf numFmtId="164" fontId="6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5" fillId="0" borderId="0"/>
    <xf numFmtId="0" fontId="35" fillId="0" borderId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5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1" fillId="0" borderId="0"/>
  </cellStyleXfs>
  <cellXfs count="570">
    <xf numFmtId="0" fontId="0" fillId="0" borderId="0" xfId="0"/>
    <xf numFmtId="0" fontId="24" fillId="0" borderId="1" xfId="0" applyFont="1" applyFill="1" applyBorder="1"/>
    <xf numFmtId="0" fontId="23" fillId="0" borderId="1" xfId="0" applyNumberFormat="1" applyFont="1" applyFill="1" applyBorder="1" applyAlignment="1">
      <alignment horizontal="right" indent="1"/>
    </xf>
    <xf numFmtId="0" fontId="24" fillId="0" borderId="0" xfId="0" applyFont="1" applyFill="1" applyAlignment="1">
      <alignment horizontal="left"/>
    </xf>
    <xf numFmtId="4" fontId="24" fillId="0" borderId="0" xfId="0" applyNumberFormat="1" applyFont="1" applyFill="1" applyAlignment="1">
      <alignment horizontal="right" wrapText="1" indent="1"/>
    </xf>
    <xf numFmtId="0" fontId="24" fillId="0" borderId="0" xfId="0" applyFont="1" applyFill="1"/>
    <xf numFmtId="0" fontId="23" fillId="0" borderId="1" xfId="0" applyFont="1" applyFill="1" applyBorder="1"/>
    <xf numFmtId="0" fontId="23" fillId="0" borderId="0" xfId="0" applyFont="1" applyFill="1" applyBorder="1"/>
    <xf numFmtId="0" fontId="23" fillId="0" borderId="1" xfId="0" applyFont="1" applyFill="1" applyBorder="1" applyAlignment="1">
      <alignment horizontal="right" indent="1"/>
    </xf>
    <xf numFmtId="3" fontId="24" fillId="0" borderId="0" xfId="0" applyNumberFormat="1" applyFont="1" applyFill="1" applyBorder="1" applyAlignment="1">
      <alignment horizontal="right" indent="1"/>
    </xf>
    <xf numFmtId="0" fontId="21" fillId="0" borderId="0" xfId="0" applyFont="1" applyBorder="1"/>
    <xf numFmtId="0" fontId="24" fillId="0" borderId="0" xfId="0" applyFont="1" applyFill="1" applyBorder="1" applyAlignment="1">
      <alignment horizontal="left"/>
    </xf>
    <xf numFmtId="1" fontId="23" fillId="0" borderId="1" xfId="0" applyNumberFormat="1" applyFont="1" applyFill="1" applyBorder="1" applyAlignment="1">
      <alignment horizontal="right" indent="1"/>
    </xf>
    <xf numFmtId="0" fontId="24" fillId="0" borderId="0" xfId="0" applyFont="1" applyAlignment="1">
      <alignment horizontal="left" indent="1"/>
    </xf>
    <xf numFmtId="1" fontId="24" fillId="0" borderId="0" xfId="0" applyNumberFormat="1" applyFont="1" applyFill="1" applyBorder="1" applyAlignment="1">
      <alignment horizontal="left"/>
    </xf>
    <xf numFmtId="1" fontId="24" fillId="0" borderId="0" xfId="0" applyNumberFormat="1" applyFont="1" applyFill="1" applyBorder="1"/>
    <xf numFmtId="0" fontId="24" fillId="0" borderId="0" xfId="0" applyFont="1"/>
    <xf numFmtId="1" fontId="24" fillId="0" borderId="0" xfId="0" applyNumberFormat="1" applyFont="1" applyFill="1" applyBorder="1" applyAlignment="1"/>
    <xf numFmtId="1" fontId="24" fillId="0" borderId="0" xfId="0" applyNumberFormat="1" applyFont="1" applyFill="1" applyBorder="1" applyAlignment="1">
      <alignment horizontal="left" wrapText="1"/>
    </xf>
    <xf numFmtId="1" fontId="24" fillId="0" borderId="0" xfId="0" applyNumberFormat="1" applyFont="1" applyFill="1" applyBorder="1" applyAlignment="1">
      <alignment wrapText="1"/>
    </xf>
    <xf numFmtId="1" fontId="23" fillId="0" borderId="0" xfId="0" applyNumberFormat="1" applyFont="1" applyFill="1"/>
    <xf numFmtId="1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/>
    <xf numFmtId="1" fontId="24" fillId="0" borderId="0" xfId="0" applyNumberFormat="1" applyFont="1" applyFill="1" applyAlignment="1">
      <alignment horizontal="left" indent="2"/>
    </xf>
    <xf numFmtId="165" fontId="24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6" fillId="0" borderId="0" xfId="0" applyFont="1" applyFill="1" applyBorder="1"/>
    <xf numFmtId="1" fontId="24" fillId="0" borderId="0" xfId="0" applyNumberFormat="1" applyFont="1" applyFill="1" applyBorder="1" applyAlignment="1">
      <alignment horizontal="left" indent="1"/>
    </xf>
    <xf numFmtId="165" fontId="2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horizontal="left" indent="3"/>
    </xf>
    <xf numFmtId="0" fontId="23" fillId="0" borderId="0" xfId="0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 applyAlignment="1"/>
    <xf numFmtId="165" fontId="24" fillId="0" borderId="1" xfId="0" applyNumberFormat="1" applyFont="1" applyFill="1" applyBorder="1" applyAlignment="1">
      <alignment horizontal="left"/>
    </xf>
    <xf numFmtId="166" fontId="23" fillId="0" borderId="0" xfId="0" applyNumberFormat="1" applyFont="1" applyFill="1" applyBorder="1" applyAlignment="1">
      <alignment horizontal="right" indent="1"/>
    </xf>
    <xf numFmtId="165" fontId="24" fillId="0" borderId="0" xfId="0" applyNumberFormat="1" applyFont="1" applyFill="1" applyBorder="1" applyAlignment="1">
      <alignment horizontal="left" indent="1"/>
    </xf>
    <xf numFmtId="0" fontId="24" fillId="0" borderId="0" xfId="0" applyFont="1" applyFill="1" applyBorder="1" applyAlignment="1">
      <alignment horizontal="left" indent="2"/>
    </xf>
    <xf numFmtId="1" fontId="24" fillId="0" borderId="0" xfId="0" applyNumberFormat="1" applyFont="1" applyFill="1" applyBorder="1" applyAlignment="1">
      <alignment horizontal="right" wrapText="1"/>
    </xf>
    <xf numFmtId="0" fontId="23" fillId="0" borderId="1" xfId="0" applyFont="1" applyBorder="1"/>
    <xf numFmtId="0" fontId="24" fillId="0" borderId="0" xfId="0" applyFont="1" applyBorder="1" applyAlignment="1">
      <alignment horizontal="left" indent="1"/>
    </xf>
    <xf numFmtId="0" fontId="24" fillId="0" borderId="2" xfId="0" applyFont="1" applyFill="1" applyBorder="1" applyAlignment="1">
      <alignment horizontal="left" indent="1"/>
    </xf>
    <xf numFmtId="1" fontId="24" fillId="0" borderId="1" xfId="0" applyNumberFormat="1" applyFont="1" applyFill="1" applyBorder="1" applyAlignment="1">
      <alignment horizontal="left" indent="1"/>
    </xf>
    <xf numFmtId="0" fontId="24" fillId="0" borderId="1" xfId="0" applyFont="1" applyFill="1" applyBorder="1" applyAlignment="1">
      <alignment wrapText="1"/>
    </xf>
    <xf numFmtId="1" fontId="27" fillId="0" borderId="0" xfId="0" applyNumberFormat="1" applyFont="1" applyFill="1" applyBorder="1" applyAlignment="1"/>
    <xf numFmtId="0" fontId="29" fillId="0" borderId="0" xfId="0" applyFont="1"/>
    <xf numFmtId="4" fontId="24" fillId="0" borderId="2" xfId="0" applyNumberFormat="1" applyFont="1" applyFill="1" applyBorder="1" applyAlignment="1">
      <alignment horizontal="right" wrapText="1" indent="1"/>
    </xf>
    <xf numFmtId="1" fontId="23" fillId="0" borderId="1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166" fontId="29" fillId="0" borderId="0" xfId="0" applyNumberFormat="1" applyFont="1" applyFill="1"/>
    <xf numFmtId="168" fontId="29" fillId="0" borderId="0" xfId="1" applyNumberFormat="1" applyFont="1"/>
    <xf numFmtId="168" fontId="29" fillId="0" borderId="0" xfId="1" applyNumberFormat="1" applyFont="1" applyBorder="1"/>
    <xf numFmtId="3" fontId="24" fillId="0" borderId="0" xfId="1" applyNumberFormat="1" applyFont="1" applyFill="1" applyAlignment="1">
      <alignment horizontal="right" indent="1"/>
    </xf>
    <xf numFmtId="166" fontId="23" fillId="0" borderId="0" xfId="2" applyNumberFormat="1" applyFont="1" applyFill="1" applyAlignment="1">
      <alignment horizontal="right" indent="1"/>
    </xf>
    <xf numFmtId="4" fontId="24" fillId="0" borderId="0" xfId="0" applyNumberFormat="1" applyFont="1" applyAlignment="1">
      <alignment horizontal="right" indent="1"/>
    </xf>
    <xf numFmtId="4" fontId="24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24" fillId="0" borderId="0" xfId="3" applyFont="1"/>
    <xf numFmtId="2" fontId="32" fillId="0" borderId="0" xfId="3" applyNumberFormat="1" applyFont="1" applyFill="1"/>
    <xf numFmtId="0" fontId="32" fillId="0" borderId="0" xfId="3" applyFont="1" applyFill="1"/>
    <xf numFmtId="0" fontId="21" fillId="0" borderId="0" xfId="3"/>
    <xf numFmtId="0" fontId="21" fillId="0" borderId="0" xfId="3" applyFill="1"/>
    <xf numFmtId="0" fontId="24" fillId="0" borderId="0" xfId="3" applyFont="1" applyFill="1"/>
    <xf numFmtId="0" fontId="21" fillId="0" borderId="0" xfId="3" applyFont="1" applyFill="1"/>
    <xf numFmtId="2" fontId="21" fillId="0" borderId="0" xfId="3" applyNumberFormat="1" applyFont="1" applyFill="1" applyBorder="1"/>
    <xf numFmtId="169" fontId="24" fillId="0" borderId="10" xfId="3" applyNumberFormat="1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vertical="center" wrapText="1"/>
    </xf>
    <xf numFmtId="0" fontId="24" fillId="0" borderId="0" xfId="3" applyFont="1" applyFill="1" applyBorder="1"/>
    <xf numFmtId="0" fontId="23" fillId="0" borderId="5" xfId="3" applyFont="1" applyFill="1" applyBorder="1" applyAlignment="1">
      <alignment vertical="center"/>
    </xf>
    <xf numFmtId="0" fontId="23" fillId="0" borderId="9" xfId="3" applyFont="1" applyFill="1" applyBorder="1"/>
    <xf numFmtId="0" fontId="23" fillId="0" borderId="7" xfId="3" applyFont="1" applyFill="1" applyBorder="1"/>
    <xf numFmtId="0" fontId="24" fillId="0" borderId="7" xfId="3" applyFont="1" applyFill="1" applyBorder="1" applyAlignment="1">
      <alignment horizontal="left" indent="1"/>
    </xf>
    <xf numFmtId="166" fontId="33" fillId="0" borderId="0" xfId="3" applyNumberFormat="1" applyFont="1" applyFill="1" applyBorder="1" applyAlignment="1">
      <alignment horizontal="right" indent="1"/>
    </xf>
    <xf numFmtId="0" fontId="0" fillId="0" borderId="0" xfId="0"/>
    <xf numFmtId="2" fontId="24" fillId="0" borderId="2" xfId="0" applyNumberFormat="1" applyFont="1" applyFill="1" applyBorder="1" applyAlignment="1">
      <alignment horizontal="right" indent="1"/>
    </xf>
    <xf numFmtId="0" fontId="23" fillId="0" borderId="10" xfId="3" applyFont="1" applyFill="1" applyBorder="1"/>
    <xf numFmtId="3" fontId="24" fillId="0" borderId="0" xfId="0" applyNumberFormat="1" applyFont="1" applyAlignment="1">
      <alignment horizontal="right" indent="1"/>
    </xf>
    <xf numFmtId="4" fontId="24" fillId="0" borderId="0" xfId="0" applyNumberFormat="1" applyFont="1" applyFill="1" applyAlignment="1">
      <alignment horizontal="right" wrapText="1" indent="1"/>
    </xf>
    <xf numFmtId="4" fontId="24" fillId="0" borderId="2" xfId="0" applyNumberFormat="1" applyFont="1" applyFill="1" applyBorder="1" applyAlignment="1">
      <alignment horizontal="right" indent="1"/>
    </xf>
    <xf numFmtId="3" fontId="24" fillId="0" borderId="0" xfId="1" applyNumberFormat="1" applyFont="1" applyFill="1" applyAlignment="1">
      <alignment horizontal="right" indent="1"/>
    </xf>
    <xf numFmtId="3" fontId="23" fillId="0" borderId="0" xfId="0" applyNumberFormat="1" applyFont="1" applyFill="1" applyBorder="1" applyAlignment="1">
      <alignment horizontal="right" indent="1"/>
    </xf>
    <xf numFmtId="3" fontId="24" fillId="0" borderId="0" xfId="0" applyNumberFormat="1" applyFont="1" applyFill="1" applyBorder="1" applyAlignment="1">
      <alignment horizontal="right" indent="1"/>
    </xf>
    <xf numFmtId="3" fontId="24" fillId="0" borderId="2" xfId="0" applyNumberFormat="1" applyFont="1" applyFill="1" applyBorder="1" applyAlignment="1">
      <alignment horizontal="right" indent="1"/>
    </xf>
    <xf numFmtId="166" fontId="24" fillId="0" borderId="0" xfId="60" applyNumberFormat="1" applyFont="1" applyFill="1" applyBorder="1" applyAlignment="1">
      <alignment horizontal="right" indent="1"/>
    </xf>
    <xf numFmtId="166" fontId="23" fillId="0" borderId="0" xfId="60" applyNumberFormat="1" applyFont="1" applyFill="1" applyBorder="1" applyAlignment="1">
      <alignment horizontal="right" indent="1"/>
    </xf>
    <xf numFmtId="166" fontId="24" fillId="0" borderId="0" xfId="60" applyNumberFormat="1" applyFont="1" applyFill="1" applyAlignment="1">
      <alignment horizontal="right" indent="1"/>
    </xf>
    <xf numFmtId="166" fontId="24" fillId="0" borderId="2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indent="1"/>
    </xf>
    <xf numFmtId="165" fontId="24" fillId="0" borderId="0" xfId="60" applyNumberFormat="1" applyFont="1" applyFill="1" applyBorder="1" applyAlignment="1">
      <alignment horizontal="right" indent="1"/>
    </xf>
    <xf numFmtId="165" fontId="24" fillId="0" borderId="0" xfId="60" applyNumberFormat="1" applyFont="1" applyFill="1" applyBorder="1" applyAlignment="1">
      <alignment horizontal="right" vertical="center" wrapText="1" indent="1"/>
    </xf>
    <xf numFmtId="165" fontId="23" fillId="0" borderId="0" xfId="60" applyNumberFormat="1" applyFont="1" applyFill="1" applyBorder="1" applyAlignment="1">
      <alignment horizontal="right" wrapText="1" indent="1"/>
    </xf>
    <xf numFmtId="168" fontId="24" fillId="0" borderId="0" xfId="1" applyNumberFormat="1" applyFont="1"/>
    <xf numFmtId="166" fontId="24" fillId="0" borderId="0" xfId="0" quotePrefix="1" applyNumberFormat="1" applyFont="1" applyFill="1" applyAlignment="1">
      <alignment horizontal="right" indent="1"/>
    </xf>
    <xf numFmtId="0" fontId="24" fillId="0" borderId="0" xfId="3" applyFont="1" applyFill="1" applyBorder="1"/>
    <xf numFmtId="0" fontId="24" fillId="0" borderId="0" xfId="3" applyFont="1" applyFill="1" applyBorder="1" applyAlignment="1">
      <alignment horizontal="center"/>
    </xf>
    <xf numFmtId="0" fontId="23" fillId="0" borderId="2" xfId="3" applyNumberFormat="1" applyFont="1" applyFill="1" applyBorder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 indent="1"/>
    </xf>
    <xf numFmtId="165" fontId="24" fillId="0" borderId="0" xfId="3" applyNumberFormat="1" applyFont="1" applyFill="1" applyBorder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1" fontId="24" fillId="0" borderId="0" xfId="0" applyNumberFormat="1" applyFont="1" applyFill="1" applyBorder="1" applyAlignment="1">
      <alignment horizontal="left" wrapText="1" indent="1"/>
    </xf>
    <xf numFmtId="1" fontId="23" fillId="0" borderId="0" xfId="0" applyNumberFormat="1" applyFont="1" applyFill="1" applyBorder="1" applyAlignment="1">
      <alignment horizontal="left" indent="1"/>
    </xf>
    <xf numFmtId="3" fontId="23" fillId="0" borderId="2" xfId="0" applyNumberFormat="1" applyFont="1" applyFill="1" applyBorder="1" applyAlignment="1">
      <alignment horizontal="right" indent="1"/>
    </xf>
    <xf numFmtId="0" fontId="0" fillId="0" borderId="0" xfId="0"/>
    <xf numFmtId="165" fontId="24" fillId="0" borderId="0" xfId="0" applyNumberFormat="1" applyFont="1" applyFill="1" applyBorder="1" applyAlignment="1">
      <alignment horizontal="lef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" fontId="26" fillId="0" borderId="3" xfId="0" applyNumberFormat="1" applyFont="1" applyFill="1" applyBorder="1" applyAlignment="1"/>
    <xf numFmtId="0" fontId="24" fillId="0" borderId="0" xfId="0" applyFont="1" applyBorder="1"/>
    <xf numFmtId="3" fontId="24" fillId="0" borderId="0" xfId="3" applyNumberFormat="1" applyFont="1" applyFill="1" applyBorder="1" applyAlignment="1">
      <alignment horizontal="right" indent="1"/>
    </xf>
    <xf numFmtId="0" fontId="23" fillId="0" borderId="1" xfId="0" applyFont="1" applyFill="1" applyBorder="1" applyAlignment="1">
      <alignment horizontal="right" indent="1"/>
    </xf>
    <xf numFmtId="166" fontId="24" fillId="0" borderId="0" xfId="0" applyNumberFormat="1" applyFont="1" applyFill="1" applyBorder="1" applyAlignment="1">
      <alignment horizontal="right" indent="1"/>
    </xf>
    <xf numFmtId="1" fontId="23" fillId="0" borderId="0" xfId="3" applyNumberFormat="1" applyFont="1" applyFill="1" applyBorder="1" applyAlignment="1">
      <alignment horizontal="left" wrapText="1" indent="1"/>
    </xf>
    <xf numFmtId="166" fontId="24" fillId="0" borderId="0" xfId="60" quotePrefix="1" applyNumberFormat="1" applyFont="1" applyFill="1" applyBorder="1" applyAlignment="1">
      <alignment horizontal="right" indent="1"/>
    </xf>
    <xf numFmtId="0" fontId="24" fillId="0" borderId="0" xfId="165" applyFont="1" applyFill="1" applyBorder="1" applyAlignment="1">
      <alignment horizontal="left"/>
    </xf>
    <xf numFmtId="3" fontId="24" fillId="0" borderId="0" xfId="165" applyNumberFormat="1" applyFont="1" applyFill="1" applyBorder="1" applyAlignment="1"/>
    <xf numFmtId="1" fontId="24" fillId="0" borderId="0" xfId="165" applyNumberFormat="1" applyFont="1" applyFill="1" applyBorder="1" applyAlignment="1">
      <alignment horizontal="left"/>
    </xf>
    <xf numFmtId="165" fontId="24" fillId="0" borderId="0" xfId="0" applyNumberFormat="1" applyFont="1" applyFill="1" applyBorder="1" applyAlignment="1">
      <alignment horizontal="left" indent="1"/>
    </xf>
    <xf numFmtId="0" fontId="21" fillId="0" borderId="0" xfId="3" applyFont="1"/>
    <xf numFmtId="166" fontId="23" fillId="0" borderId="0" xfId="165" applyNumberFormat="1" applyFont="1" applyFill="1" applyAlignment="1">
      <alignment horizontal="right" indent="1"/>
    </xf>
    <xf numFmtId="165" fontId="23" fillId="0" borderId="0" xfId="165" applyNumberFormat="1" applyFont="1" applyFill="1" applyBorder="1" applyAlignment="1">
      <alignment horizontal="right" indent="1"/>
    </xf>
    <xf numFmtId="0" fontId="23" fillId="0" borderId="0" xfId="0" applyFont="1" applyFill="1"/>
    <xf numFmtId="165" fontId="24" fillId="0" borderId="0" xfId="0" applyNumberFormat="1" applyFont="1" applyFill="1" applyBorder="1" applyAlignment="1">
      <alignment horizontal="left" indent="1"/>
    </xf>
    <xf numFmtId="0" fontId="21" fillId="0" borderId="0" xfId="3" applyFont="1" applyFill="1"/>
    <xf numFmtId="0" fontId="26" fillId="0" borderId="0" xfId="3" applyFont="1" applyFill="1" applyBorder="1" applyAlignment="1"/>
    <xf numFmtId="1" fontId="23" fillId="0" borderId="1" xfId="165" applyNumberFormat="1" applyFont="1" applyFill="1" applyBorder="1"/>
    <xf numFmtId="0" fontId="23" fillId="0" borderId="1" xfId="165" applyNumberFormat="1" applyFont="1" applyFill="1" applyBorder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0" xfId="165" applyNumberFormat="1" applyFont="1" applyFill="1" applyBorder="1" applyAlignment="1">
      <alignment horizontal="right" indent="1"/>
    </xf>
    <xf numFmtId="166" fontId="24" fillId="0" borderId="0" xfId="1" applyNumberFormat="1" applyFont="1"/>
    <xf numFmtId="0" fontId="26" fillId="0" borderId="0" xfId="0" applyFont="1" applyFill="1" applyBorder="1" applyAlignment="1">
      <alignment horizontal="left"/>
    </xf>
    <xf numFmtId="165" fontId="24" fillId="0" borderId="0" xfId="119" applyNumberFormat="1" applyFont="1" applyFill="1" applyBorder="1" applyAlignment="1"/>
    <xf numFmtId="0" fontId="31" fillId="24" borderId="0" xfId="5" applyFill="1"/>
    <xf numFmtId="0" fontId="59" fillId="24" borderId="0" xfId="3" applyFont="1" applyFill="1"/>
    <xf numFmtId="0" fontId="30" fillId="24" borderId="0" xfId="4" applyFill="1"/>
    <xf numFmtId="0" fontId="60" fillId="24" borderId="0" xfId="136" applyFont="1" applyFill="1" applyAlignment="1" applyProtection="1"/>
    <xf numFmtId="0" fontId="59" fillId="24" borderId="0" xfId="3" applyFont="1" applyFill="1" applyBorder="1" applyAlignment="1">
      <alignment horizontal="left"/>
    </xf>
    <xf numFmtId="0" fontId="0" fillId="24" borderId="0" xfId="0" applyFill="1"/>
    <xf numFmtId="0" fontId="61" fillId="24" borderId="0" xfId="0" applyFont="1" applyFill="1"/>
    <xf numFmtId="0" fontId="62" fillId="24" borderId="0" xfId="167" applyFill="1" applyAlignment="1" applyProtection="1"/>
    <xf numFmtId="0" fontId="62" fillId="0" borderId="0" xfId="167"/>
    <xf numFmtId="3" fontId="24" fillId="0" borderId="0" xfId="0" applyNumberFormat="1" applyFont="1" applyFill="1" applyBorder="1" applyAlignment="1">
      <alignment horizontal="center"/>
    </xf>
    <xf numFmtId="165" fontId="24" fillId="0" borderId="2" xfId="165" applyNumberFormat="1" applyFont="1" applyFill="1" applyBorder="1" applyAlignment="1">
      <alignment horizontal="right" indent="1"/>
    </xf>
    <xf numFmtId="0" fontId="24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3" fillId="0" borderId="0" xfId="169" applyNumberFormat="1" applyFont="1" applyFill="1" applyAlignment="1">
      <alignment horizontal="right" indent="1"/>
    </xf>
    <xf numFmtId="3" fontId="24" fillId="0" borderId="0" xfId="169" applyNumberFormat="1" applyFont="1" applyFill="1" applyAlignment="1">
      <alignment horizontal="right" indent="1"/>
    </xf>
    <xf numFmtId="1" fontId="23" fillId="0" borderId="0" xfId="3" applyNumberFormat="1" applyFont="1" applyFill="1" applyBorder="1" applyAlignment="1">
      <alignment horizontal="left" wrapText="1"/>
    </xf>
    <xf numFmtId="1" fontId="24" fillId="0" borderId="0" xfId="3" applyNumberFormat="1" applyFont="1" applyFill="1" applyBorder="1" applyAlignment="1">
      <alignment horizontal="left" wrapText="1" indent="1"/>
    </xf>
    <xf numFmtId="1" fontId="24" fillId="0" borderId="0" xfId="3" applyNumberFormat="1" applyFont="1" applyFill="1" applyBorder="1" applyAlignment="1">
      <alignment horizontal="left" indent="1"/>
    </xf>
    <xf numFmtId="165" fontId="23" fillId="0" borderId="2" xfId="165" applyNumberFormat="1" applyFont="1" applyFill="1" applyBorder="1" applyAlignment="1">
      <alignment horizontal="right" indent="1"/>
    </xf>
    <xf numFmtId="0" fontId="0" fillId="0" borderId="0" xfId="0" applyFill="1"/>
    <xf numFmtId="166" fontId="24" fillId="0" borderId="0" xfId="120" applyNumberFormat="1" applyFont="1" applyFill="1" applyBorder="1" applyAlignment="1">
      <alignment horizontal="right" vertical="center" wrapText="1" indent="1"/>
    </xf>
    <xf numFmtId="166" fontId="29" fillId="0" borderId="0" xfId="0" applyNumberFormat="1" applyFont="1"/>
    <xf numFmtId="166" fontId="24" fillId="0" borderId="0" xfId="165" applyNumberFormat="1" applyFont="1" applyFill="1" applyBorder="1" applyAlignment="1">
      <alignment horizontal="right" indent="1"/>
    </xf>
    <xf numFmtId="166" fontId="24" fillId="0" borderId="2" xfId="165" applyNumberFormat="1" applyFont="1" applyFill="1" applyBorder="1" applyAlignment="1">
      <alignment horizontal="right" indent="1"/>
    </xf>
    <xf numFmtId="1" fontId="24" fillId="0" borderId="0" xfId="0" applyNumberFormat="1" applyFont="1" applyFill="1" applyBorder="1" applyAlignment="1">
      <alignment horizontal="left" wrapText="1"/>
    </xf>
    <xf numFmtId="3" fontId="24" fillId="0" borderId="0" xfId="3" quotePrefix="1" applyNumberFormat="1" applyFont="1" applyFill="1" applyAlignment="1">
      <alignment horizontal="right" indent="1"/>
    </xf>
    <xf numFmtId="165" fontId="23" fillId="0" borderId="0" xfId="171" applyNumberFormat="1" applyFont="1" applyFill="1" applyBorder="1" applyAlignment="1">
      <alignment horizontal="left" indent="1"/>
    </xf>
    <xf numFmtId="165" fontId="24" fillId="0" borderId="0" xfId="171" applyNumberFormat="1" applyFont="1" applyFill="1" applyBorder="1" applyAlignment="1">
      <alignment horizontal="left" indent="2"/>
    </xf>
    <xf numFmtId="165" fontId="24" fillId="0" borderId="0" xfId="171" applyNumberFormat="1" applyFont="1" applyFill="1" applyBorder="1" applyAlignment="1">
      <alignment horizontal="left"/>
    </xf>
    <xf numFmtId="1" fontId="24" fillId="0" borderId="0" xfId="171" applyNumberFormat="1" applyFont="1" applyFill="1" applyBorder="1" applyAlignment="1">
      <alignment horizontal="left" indent="2"/>
    </xf>
    <xf numFmtId="165" fontId="24" fillId="0" borderId="0" xfId="171" applyNumberFormat="1" applyFont="1" applyFill="1" applyBorder="1" applyAlignment="1">
      <alignment horizontal="left" indent="1"/>
    </xf>
    <xf numFmtId="1" fontId="24" fillId="0" borderId="0" xfId="171" applyNumberFormat="1" applyFont="1" applyFill="1" applyBorder="1"/>
    <xf numFmtId="0" fontId="23" fillId="0" borderId="0" xfId="165" applyFont="1" applyFill="1" applyBorder="1" applyAlignment="1">
      <alignment horizontal="left"/>
    </xf>
    <xf numFmtId="0" fontId="24" fillId="0" borderId="0" xfId="166" applyFont="1" applyFill="1" applyBorder="1" applyAlignment="1">
      <alignment horizontal="left" wrapText="1" indent="1"/>
    </xf>
    <xf numFmtId="0" fontId="23" fillId="0" borderId="2" xfId="165" applyFont="1" applyFill="1" applyBorder="1" applyAlignment="1">
      <alignment horizontal="left"/>
    </xf>
    <xf numFmtId="0" fontId="26" fillId="0" borderId="0" xfId="3" applyFont="1" applyFill="1" applyBorder="1" applyAlignment="1">
      <alignment horizontal="left"/>
    </xf>
    <xf numFmtId="2" fontId="24" fillId="0" borderId="0" xfId="3" applyNumberFormat="1" applyFont="1" applyFill="1"/>
    <xf numFmtId="0" fontId="23" fillId="0" borderId="10" xfId="3" applyFont="1" applyFill="1" applyBorder="1" applyAlignment="1"/>
    <xf numFmtId="0" fontId="23" fillId="0" borderId="1" xfId="3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1" fillId="0" borderId="3" xfId="3" applyFill="1" applyBorder="1" applyAlignment="1">
      <alignment horizontal="right" indent="1"/>
    </xf>
    <xf numFmtId="0" fontId="21" fillId="0" borderId="4" xfId="3" applyFill="1" applyBorder="1" applyAlignment="1">
      <alignment horizontal="right" indent="1"/>
    </xf>
    <xf numFmtId="0" fontId="21" fillId="0" borderId="0" xfId="3" applyFill="1" applyBorder="1" applyAlignment="1">
      <alignment horizontal="center"/>
    </xf>
    <xf numFmtId="165" fontId="24" fillId="0" borderId="7" xfId="3" applyNumberFormat="1" applyFont="1" applyFill="1" applyBorder="1" applyAlignment="1">
      <alignment horizontal="left" vertical="center" wrapText="1" indent="1"/>
    </xf>
    <xf numFmtId="165" fontId="24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vertical="center" wrapText="1"/>
    </xf>
    <xf numFmtId="165" fontId="24" fillId="0" borderId="7" xfId="3" applyNumberFormat="1" applyFont="1" applyFill="1" applyBorder="1"/>
    <xf numFmtId="165" fontId="23" fillId="0" borderId="7" xfId="3" applyNumberFormat="1" applyFont="1" applyFill="1" applyBorder="1" applyAlignment="1">
      <alignment vertical="center" wrapText="1"/>
    </xf>
    <xf numFmtId="0" fontId="24" fillId="0" borderId="0" xfId="3" applyFont="1" applyFill="1" applyAlignment="1"/>
    <xf numFmtId="0" fontId="21" fillId="0" borderId="0" xfId="3" applyFill="1" applyAlignment="1">
      <alignment horizontal="center"/>
    </xf>
    <xf numFmtId="2" fontId="21" fillId="0" borderId="0" xfId="3" applyNumberFormat="1" applyFill="1" applyAlignment="1">
      <alignment horizontal="center"/>
    </xf>
    <xf numFmtId="0" fontId="24" fillId="0" borderId="0" xfId="3" applyFont="1" applyFill="1" applyAlignment="1">
      <alignment horizontal="center"/>
    </xf>
    <xf numFmtId="0" fontId="24" fillId="0" borderId="3" xfId="3" applyFont="1" applyFill="1" applyBorder="1" applyAlignment="1">
      <alignment horizontal="center"/>
    </xf>
    <xf numFmtId="0" fontId="24" fillId="0" borderId="6" xfId="3" applyFont="1" applyFill="1" applyBorder="1" applyAlignment="1">
      <alignment horizontal="center"/>
    </xf>
    <xf numFmtId="0" fontId="21" fillId="0" borderId="0" xfId="3" applyFont="1" applyFill="1" applyAlignment="1">
      <alignment horizontal="center"/>
    </xf>
    <xf numFmtId="2" fontId="21" fillId="0" borderId="0" xfId="3" applyNumberFormat="1" applyFont="1" applyFill="1" applyBorder="1" applyAlignment="1">
      <alignment horizontal="center"/>
    </xf>
    <xf numFmtId="0" fontId="21" fillId="0" borderId="6" xfId="3" applyFill="1" applyBorder="1" applyAlignment="1">
      <alignment horizontal="center"/>
    </xf>
    <xf numFmtId="0" fontId="23" fillId="0" borderId="11" xfId="0" applyFont="1" applyFill="1" applyBorder="1" applyAlignment="1">
      <alignment horizontal="right" indent="1"/>
    </xf>
    <xf numFmtId="166" fontId="24" fillId="0" borderId="6" xfId="0" applyNumberFormat="1" applyFont="1" applyFill="1" applyBorder="1" applyAlignment="1">
      <alignment horizontal="right" indent="1"/>
    </xf>
    <xf numFmtId="166" fontId="24" fillId="0" borderId="2" xfId="0" applyNumberFormat="1" applyFont="1" applyFill="1" applyBorder="1" applyAlignment="1">
      <alignment horizontal="right" indent="1"/>
    </xf>
    <xf numFmtId="166" fontId="24" fillId="0" borderId="8" xfId="0" applyNumberFormat="1" applyFont="1" applyFill="1" applyBorder="1" applyAlignment="1">
      <alignment horizontal="right" indent="1"/>
    </xf>
    <xf numFmtId="0" fontId="23" fillId="0" borderId="0" xfId="0" applyFont="1" applyFill="1" applyBorder="1" applyAlignment="1">
      <alignment horizontal="right" indent="1"/>
    </xf>
    <xf numFmtId="0" fontId="23" fillId="0" borderId="6" xfId="0" applyFont="1" applyFill="1" applyBorder="1" applyAlignment="1">
      <alignment horizontal="right" indent="1"/>
    </xf>
    <xf numFmtId="0" fontId="23" fillId="0" borderId="0" xfId="3" applyNumberFormat="1" applyFont="1" applyFill="1" applyBorder="1" applyAlignment="1">
      <alignment horizontal="right" indent="1"/>
    </xf>
    <xf numFmtId="0" fontId="23" fillId="0" borderId="1" xfId="0" applyNumberFormat="1" applyFont="1" applyFill="1" applyBorder="1" applyAlignment="1">
      <alignment horizontal="right" indent="1"/>
    </xf>
    <xf numFmtId="1" fontId="24" fillId="0" borderId="2" xfId="120" applyNumberFormat="1" applyFont="1" applyFill="1" applyBorder="1" applyAlignment="1">
      <alignment horizontal="left"/>
    </xf>
    <xf numFmtId="3" fontId="23" fillId="0" borderId="0" xfId="0" applyNumberFormat="1" applyFont="1" applyFill="1" applyAlignment="1">
      <alignment horizontal="right" indent="1"/>
    </xf>
    <xf numFmtId="3" fontId="23" fillId="0" borderId="2" xfId="3" applyNumberFormat="1" applyFont="1" applyFill="1" applyBorder="1" applyAlignment="1">
      <alignment horizontal="right" indent="1"/>
    </xf>
    <xf numFmtId="0" fontId="23" fillId="0" borderId="1" xfId="0" applyFont="1" applyFill="1" applyBorder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0" fontId="23" fillId="0" borderId="1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4" fillId="0" borderId="2" xfId="165" applyNumberFormat="1" applyFont="1" applyFill="1" applyBorder="1" applyAlignment="1">
      <alignment horizontal="right" indent="1"/>
    </xf>
    <xf numFmtId="0" fontId="23" fillId="0" borderId="1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6" fontId="24" fillId="0" borderId="0" xfId="165" applyNumberFormat="1" applyFont="1" applyFill="1" applyBorder="1" applyAlignment="1">
      <alignment horizontal="right" indent="1"/>
    </xf>
    <xf numFmtId="166" fontId="24" fillId="0" borderId="2" xfId="165" applyNumberFormat="1" applyFont="1" applyFill="1" applyBorder="1" applyAlignment="1">
      <alignment horizontal="right" indent="1"/>
    </xf>
    <xf numFmtId="1" fontId="24" fillId="0" borderId="0" xfId="120" applyNumberFormat="1" applyFont="1" applyFill="1" applyBorder="1" applyAlignment="1">
      <alignment horizontal="left"/>
    </xf>
    <xf numFmtId="0" fontId="23" fillId="0" borderId="0" xfId="120" applyFont="1" applyFill="1"/>
    <xf numFmtId="0" fontId="21" fillId="0" borderId="0" xfId="120" applyFill="1"/>
    <xf numFmtId="170" fontId="29" fillId="0" borderId="0" xfId="395" applyNumberFormat="1" applyFont="1"/>
    <xf numFmtId="170" fontId="29" fillId="0" borderId="0" xfId="395" applyNumberFormat="1" applyFont="1" applyBorder="1"/>
    <xf numFmtId="166" fontId="29" fillId="0" borderId="0" xfId="0" applyNumberFormat="1" applyFont="1" applyBorder="1"/>
    <xf numFmtId="0" fontId="23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Border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166" fontId="24" fillId="0" borderId="2" xfId="3" applyNumberFormat="1" applyFont="1" applyFill="1" applyBorder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" fontId="29" fillId="0" borderId="0" xfId="395" applyNumberFormat="1" applyFont="1"/>
    <xf numFmtId="170" fontId="23" fillId="0" borderId="0" xfId="395" applyNumberFormat="1" applyFont="1" applyFill="1" applyBorder="1" applyAlignment="1">
      <alignment horizontal="right" indent="1"/>
    </xf>
    <xf numFmtId="10" fontId="29" fillId="0" borderId="0" xfId="395" applyNumberFormat="1" applyFont="1"/>
    <xf numFmtId="170" fontId="0" fillId="0" borderId="0" xfId="395" applyNumberFormat="1" applyFont="1"/>
    <xf numFmtId="3" fontId="23" fillId="0" borderId="0" xfId="3" quotePrefix="1" applyNumberFormat="1" applyFont="1" applyFill="1" applyAlignment="1">
      <alignment horizontal="right" indent="1"/>
    </xf>
    <xf numFmtId="3" fontId="24" fillId="0" borderId="0" xfId="3" quotePrefix="1" applyNumberFormat="1" applyFont="1" applyFill="1" applyBorder="1" applyAlignment="1">
      <alignment horizontal="right" indent="1"/>
    </xf>
    <xf numFmtId="0" fontId="24" fillId="0" borderId="2" xfId="0" applyFont="1" applyBorder="1"/>
    <xf numFmtId="3" fontId="24" fillId="0" borderId="2" xfId="3" applyNumberFormat="1" applyFont="1" applyFill="1" applyBorder="1" applyAlignment="1">
      <alignment horizontal="right" indent="1"/>
    </xf>
    <xf numFmtId="0" fontId="24" fillId="0" borderId="10" xfId="0" applyFont="1" applyFill="1" applyBorder="1" applyAlignment="1">
      <alignment horizontal="right" indent="1"/>
    </xf>
    <xf numFmtId="0" fontId="24" fillId="0" borderId="11" xfId="0" applyFont="1" applyFill="1" applyBorder="1" applyAlignment="1">
      <alignment horizontal="right" indent="1"/>
    </xf>
    <xf numFmtId="0" fontId="24" fillId="0" borderId="7" xfId="0" applyFont="1" applyFill="1" applyBorder="1" applyAlignment="1">
      <alignment horizontal="left" indent="1"/>
    </xf>
    <xf numFmtId="166" fontId="24" fillId="0" borderId="5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7" xfId="165" applyNumberFormat="1" applyFont="1" applyFill="1" applyBorder="1" applyAlignment="1">
      <alignment horizontal="right" indent="1"/>
    </xf>
    <xf numFmtId="0" fontId="24" fillId="0" borderId="9" xfId="0" applyFont="1" applyFill="1" applyBorder="1" applyAlignment="1">
      <alignment horizontal="left" indent="1"/>
    </xf>
    <xf numFmtId="166" fontId="24" fillId="0" borderId="9" xfId="165" applyNumberFormat="1" applyFont="1" applyFill="1" applyBorder="1" applyAlignment="1">
      <alignment horizontal="right" indent="1"/>
    </xf>
    <xf numFmtId="0" fontId="23" fillId="0" borderId="11" xfId="3" applyNumberFormat="1" applyFont="1" applyFill="1" applyBorder="1" applyAlignment="1">
      <alignment horizontal="right" indent="1"/>
    </xf>
    <xf numFmtId="0" fontId="23" fillId="0" borderId="6" xfId="3" applyNumberFormat="1" applyFont="1" applyFill="1" applyBorder="1" applyAlignment="1">
      <alignment horizontal="right" indent="1"/>
    </xf>
    <xf numFmtId="4" fontId="24" fillId="0" borderId="0" xfId="0" applyNumberFormat="1" applyFont="1" applyFill="1" applyAlignment="1">
      <alignment horizontal="right" indent="1"/>
    </xf>
    <xf numFmtId="4" fontId="24" fillId="0" borderId="6" xfId="0" applyNumberFormat="1" applyFont="1" applyFill="1" applyBorder="1" applyAlignment="1">
      <alignment horizontal="right" indent="1"/>
    </xf>
    <xf numFmtId="1" fontId="24" fillId="0" borderId="0" xfId="120" applyNumberFormat="1" applyFont="1" applyFill="1" applyBorder="1" applyAlignment="1">
      <alignment horizontal="left" wrapText="1" indent="1"/>
    </xf>
    <xf numFmtId="3" fontId="0" fillId="0" borderId="0" xfId="0" applyNumberFormat="1" applyFill="1"/>
    <xf numFmtId="0" fontId="66" fillId="0" borderId="0" xfId="787" applyFill="1" applyProtection="1"/>
    <xf numFmtId="4" fontId="29" fillId="0" borderId="0" xfId="0" applyNumberFormat="1" applyFont="1"/>
    <xf numFmtId="3" fontId="23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3" fontId="24" fillId="0" borderId="0" xfId="3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0" fontId="34" fillId="0" borderId="5" xfId="0" applyFont="1" applyFill="1" applyBorder="1" applyAlignment="1"/>
    <xf numFmtId="166" fontId="23" fillId="0" borderId="5" xfId="165" applyNumberFormat="1" applyFont="1" applyFill="1" applyBorder="1" applyAlignment="1">
      <alignment horizontal="right" indent="1"/>
    </xf>
    <xf numFmtId="166" fontId="23" fillId="0" borderId="7" xfId="165" applyNumberFormat="1" applyFont="1" applyFill="1" applyBorder="1" applyAlignment="1">
      <alignment horizontal="right" indent="1"/>
    </xf>
    <xf numFmtId="0" fontId="34" fillId="0" borderId="7" xfId="0" applyFont="1" applyFill="1" applyBorder="1" applyAlignment="1"/>
    <xf numFmtId="0" fontId="24" fillId="0" borderId="7" xfId="170" applyFont="1" applyFill="1" applyBorder="1" applyAlignment="1">
      <alignment horizontal="left" vertical="center" indent="1"/>
    </xf>
    <xf numFmtId="0" fontId="23" fillId="0" borderId="7" xfId="170" applyFont="1" applyFill="1" applyBorder="1" applyAlignment="1">
      <alignment horizontal="left" indent="1"/>
    </xf>
    <xf numFmtId="0" fontId="24" fillId="0" borderId="7" xfId="170" applyFont="1" applyFill="1" applyBorder="1" applyAlignment="1">
      <alignment horizontal="left" indent="1"/>
    </xf>
    <xf numFmtId="0" fontId="24" fillId="0" borderId="7" xfId="0" applyFont="1" applyFill="1" applyBorder="1" applyAlignment="1"/>
    <xf numFmtId="0" fontId="34" fillId="0" borderId="7" xfId="0" applyFont="1" applyFill="1" applyBorder="1" applyAlignment="1">
      <alignment wrapText="1"/>
    </xf>
    <xf numFmtId="166" fontId="24" fillId="0" borderId="0" xfId="120" applyNumberFormat="1" applyFont="1" applyFill="1" applyAlignment="1">
      <alignment horizontal="right" indent="1"/>
    </xf>
    <xf numFmtId="166" fontId="24" fillId="0" borderId="2" xfId="120" applyNumberFormat="1" applyFont="1" applyFill="1" applyBorder="1" applyAlignment="1">
      <alignment horizontal="right" indent="1"/>
    </xf>
    <xf numFmtId="4" fontId="24" fillId="0" borderId="8" xfId="0" applyNumberFormat="1" applyFont="1" applyFill="1" applyBorder="1" applyAlignment="1">
      <alignment horizontal="right" indent="1"/>
    </xf>
    <xf numFmtId="2" fontId="24" fillId="0" borderId="0" xfId="0" applyNumberFormat="1" applyFont="1" applyFill="1" applyBorder="1" applyAlignment="1">
      <alignment horizontal="right" indent="1"/>
    </xf>
    <xf numFmtId="2" fontId="24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4" fillId="0" borderId="0" xfId="0" applyNumberFormat="1" applyFont="1" applyFill="1" applyBorder="1" applyAlignment="1">
      <alignment horizontal="right" indent="1"/>
    </xf>
    <xf numFmtId="0" fontId="23" fillId="0" borderId="1" xfId="3" applyNumberFormat="1" applyFont="1" applyFill="1" applyBorder="1" applyAlignment="1">
      <alignment horizontal="right" indent="1"/>
    </xf>
    <xf numFmtId="2" fontId="24" fillId="0" borderId="0" xfId="969" applyNumberFormat="1" applyFont="1" applyFill="1" applyBorder="1" applyAlignment="1">
      <alignment horizontal="right" indent="1"/>
    </xf>
    <xf numFmtId="4" fontId="24" fillId="0" borderId="0" xfId="969" applyNumberFormat="1" applyFont="1" applyFill="1" applyBorder="1" applyAlignment="1">
      <alignment horizontal="right" indent="1"/>
    </xf>
    <xf numFmtId="2" fontId="24" fillId="0" borderId="6" xfId="969" applyNumberFormat="1" applyFont="1" applyFill="1" applyBorder="1" applyAlignment="1">
      <alignment horizontal="right" indent="1"/>
    </xf>
    <xf numFmtId="4" fontId="24" fillId="0" borderId="2" xfId="969" applyNumberFormat="1" applyFont="1" applyFill="1" applyBorder="1" applyAlignment="1">
      <alignment horizontal="right" indent="1"/>
    </xf>
    <xf numFmtId="4" fontId="24" fillId="0" borderId="6" xfId="969" applyNumberFormat="1" applyFont="1" applyFill="1" applyBorder="1" applyAlignment="1">
      <alignment horizontal="right" indent="1"/>
    </xf>
    <xf numFmtId="4" fontId="24" fillId="0" borderId="8" xfId="969" applyNumberFormat="1" applyFont="1" applyFill="1" applyBorder="1" applyAlignment="1">
      <alignment horizontal="right" indent="1"/>
    </xf>
    <xf numFmtId="3" fontId="24" fillId="0" borderId="0" xfId="3" quotePrefix="1" applyNumberFormat="1" applyFont="1" applyFill="1" applyAlignment="1">
      <alignment horizontal="right" indent="1"/>
    </xf>
    <xf numFmtId="0" fontId="24" fillId="0" borderId="0" xfId="0" applyFont="1" applyFill="1" applyBorder="1" applyAlignment="1">
      <alignment horizontal="left" indent="1"/>
    </xf>
    <xf numFmtId="1" fontId="24" fillId="0" borderId="0" xfId="3" applyNumberFormat="1" applyFont="1" applyFill="1" applyAlignment="1">
      <alignment horizontal="left" indent="2"/>
    </xf>
    <xf numFmtId="0" fontId="24" fillId="0" borderId="0" xfId="0" applyFont="1" applyFill="1" applyBorder="1" applyAlignment="1">
      <alignment horizontal="left" wrapText="1" indent="2"/>
    </xf>
    <xf numFmtId="9" fontId="69" fillId="0" borderId="0" xfId="395" applyFont="1"/>
    <xf numFmtId="3" fontId="23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3" fontId="24" fillId="0" borderId="0" xfId="3" applyNumberFormat="1" applyFont="1" applyFill="1" applyAlignment="1">
      <alignment horizontal="right" indent="1"/>
    </xf>
    <xf numFmtId="3" fontId="23" fillId="0" borderId="2" xfId="3" applyNumberFormat="1" applyFont="1" applyFill="1" applyBorder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0" fontId="23" fillId="0" borderId="1" xfId="120" applyNumberFormat="1" applyFont="1" applyFill="1" applyBorder="1" applyAlignment="1">
      <alignment horizontal="right" indent="1"/>
    </xf>
    <xf numFmtId="165" fontId="24" fillId="0" borderId="0" xfId="171" applyNumberFormat="1" applyFont="1" applyFill="1" applyBorder="1" applyAlignment="1">
      <alignment horizontal="left" indent="4"/>
    </xf>
    <xf numFmtId="1" fontId="24" fillId="0" borderId="0" xfId="171" applyNumberFormat="1" applyFont="1" applyFill="1" applyBorder="1" applyAlignment="1">
      <alignment horizontal="left" wrapText="1" indent="3"/>
    </xf>
    <xf numFmtId="165" fontId="24" fillId="0" borderId="0" xfId="171" applyNumberFormat="1" applyFont="1" applyFill="1" applyBorder="1" applyAlignment="1">
      <alignment horizontal="left" indent="3"/>
    </xf>
    <xf numFmtId="166" fontId="24" fillId="0" borderId="0" xfId="1026" applyNumberFormat="1" applyFont="1" applyFill="1" applyAlignment="1">
      <alignment horizontal="right" indent="1"/>
    </xf>
    <xf numFmtId="166" fontId="24" fillId="0" borderId="0" xfId="1026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4" fillId="0" borderId="0" xfId="0" applyNumberFormat="1" applyFont="1" applyFill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0" fontId="69" fillId="0" borderId="0" xfId="0" applyFont="1"/>
    <xf numFmtId="166" fontId="24" fillId="0" borderId="0" xfId="3" quotePrefix="1" applyNumberFormat="1" applyFont="1" applyFill="1" applyAlignment="1">
      <alignment horizontal="right" indent="1"/>
    </xf>
    <xf numFmtId="1" fontId="26" fillId="0" borderId="3" xfId="120" applyNumberFormat="1" applyFont="1" applyFill="1" applyBorder="1" applyAlignment="1"/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026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0" fontId="23" fillId="0" borderId="0" xfId="0" applyFont="1" applyFill="1" applyBorder="1" applyAlignment="1">
      <alignment horizontal="left" wrapText="1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5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2" xfId="120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0" fontId="24" fillId="0" borderId="0" xfId="165" applyFont="1" applyFill="1" applyBorder="1" applyAlignment="1">
      <alignment horizontal="left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4" fillId="0" borderId="2" xfId="165" applyNumberFormat="1" applyFont="1" applyFill="1" applyBorder="1" applyAlignment="1">
      <alignment horizontal="right" indent="1"/>
    </xf>
    <xf numFmtId="1" fontId="26" fillId="0" borderId="0" xfId="120" applyNumberFormat="1" applyFont="1" applyFill="1" applyBorder="1" applyAlignment="1"/>
    <xf numFmtId="0" fontId="26" fillId="0" borderId="3" xfId="120" applyFont="1" applyFill="1" applyBorder="1" applyAlignment="1"/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" fontId="26" fillId="0" borderId="3" xfId="120" applyNumberFormat="1" applyFont="1" applyFill="1" applyBorder="1" applyAlignment="1"/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165" fontId="24" fillId="0" borderId="2" xfId="165" applyNumberFormat="1" applyFont="1" applyFill="1" applyBorder="1" applyAlignment="1">
      <alignment horizontal="right" indent="1"/>
    </xf>
    <xf numFmtId="165" fontId="24" fillId="0" borderId="0" xfId="0" applyNumberFormat="1" applyFont="1" applyFill="1" applyBorder="1" applyAlignment="1">
      <alignment horizontal="left" indent="3"/>
    </xf>
    <xf numFmtId="165" fontId="24" fillId="0" borderId="0" xfId="0" applyNumberFormat="1" applyFont="1" applyFill="1" applyBorder="1" applyAlignment="1">
      <alignment horizontal="left" indent="2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" fontId="70" fillId="0" borderId="0" xfId="120" applyNumberFormat="1" applyFont="1" applyFill="1" applyBorder="1" applyAlignment="1">
      <alignment horizontal="left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2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0" fontId="23" fillId="0" borderId="0" xfId="0" applyFont="1" applyFill="1" applyAlignment="1">
      <alignment horizontal="left" indent="1"/>
    </xf>
    <xf numFmtId="166" fontId="23" fillId="0" borderId="0" xfId="0" applyNumberFormat="1" applyFont="1" applyFill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horizontal="left" indent="2"/>
    </xf>
    <xf numFmtId="0" fontId="69" fillId="0" borderId="0" xfId="0" applyFont="1"/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Border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4" fillId="0" borderId="0" xfId="3" quotePrefix="1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166" fontId="24" fillId="0" borderId="0" xfId="120" quotePrefix="1" applyNumberFormat="1" applyFont="1" applyFill="1" applyAlignment="1">
      <alignment horizontal="right" indent="1"/>
    </xf>
    <xf numFmtId="166" fontId="23" fillId="0" borderId="0" xfId="120" applyNumberFormat="1" applyFont="1" applyFill="1" applyAlignment="1">
      <alignment horizontal="right" indent="1"/>
    </xf>
    <xf numFmtId="166" fontId="23" fillId="0" borderId="2" xfId="120" applyNumberFormat="1" applyFont="1" applyFill="1" applyBorder="1" applyAlignment="1">
      <alignment horizontal="right" indent="1"/>
    </xf>
    <xf numFmtId="0" fontId="26" fillId="0" borderId="3" xfId="120" applyFont="1" applyFill="1" applyBorder="1" applyAlignment="1"/>
    <xf numFmtId="166" fontId="23" fillId="0" borderId="0" xfId="165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5" fontId="23" fillId="0" borderId="2" xfId="165" applyNumberFormat="1" applyFont="1" applyFill="1" applyBorder="1" applyAlignment="1">
      <alignment horizontal="right" indent="1"/>
    </xf>
    <xf numFmtId="166" fontId="23" fillId="0" borderId="0" xfId="165" applyNumberFormat="1" applyFont="1" applyFill="1" applyAlignment="1">
      <alignment horizontal="right" indent="1"/>
    </xf>
    <xf numFmtId="166" fontId="24" fillId="0" borderId="0" xfId="120" applyNumberFormat="1" applyFont="1" applyFill="1" applyBorder="1" applyAlignment="1">
      <alignment horizontal="right" indent="1"/>
    </xf>
    <xf numFmtId="166" fontId="24" fillId="0" borderId="0" xfId="165" applyNumberFormat="1" applyFont="1" applyFill="1" applyBorder="1" applyAlignment="1">
      <alignment horizontal="right" indent="1"/>
    </xf>
    <xf numFmtId="166" fontId="24" fillId="0" borderId="0" xfId="238" applyNumberFormat="1" applyFont="1"/>
    <xf numFmtId="166" fontId="24" fillId="0" borderId="2" xfId="165" applyNumberFormat="1" applyFont="1" applyFill="1" applyBorder="1" applyAlignment="1">
      <alignment horizontal="right" indent="1"/>
    </xf>
    <xf numFmtId="166" fontId="24" fillId="0" borderId="2" xfId="120" applyNumberFormat="1" applyFont="1" applyFill="1" applyBorder="1" applyAlignment="1">
      <alignment horizontal="right" indent="1"/>
    </xf>
    <xf numFmtId="166" fontId="24" fillId="0" borderId="0" xfId="120" applyNumberFormat="1" applyFont="1" applyFill="1" applyAlignment="1">
      <alignment horizontal="right" indent="1"/>
    </xf>
    <xf numFmtId="9" fontId="24" fillId="0" borderId="0" xfId="395" applyFont="1" applyFill="1" applyBorder="1" applyAlignment="1">
      <alignment horizontal="right" indent="1"/>
    </xf>
    <xf numFmtId="9" fontId="29" fillId="0" borderId="0" xfId="395" applyFont="1" applyBorder="1"/>
    <xf numFmtId="3" fontId="29" fillId="0" borderId="0" xfId="0" applyNumberFormat="1" applyFont="1"/>
    <xf numFmtId="166" fontId="24" fillId="0" borderId="0" xfId="3" applyNumberFormat="1" applyFont="1" applyFill="1" applyAlignment="1">
      <alignment horizontal="right" indent="1"/>
    </xf>
    <xf numFmtId="165" fontId="24" fillId="0" borderId="0" xfId="165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indent="1"/>
    </xf>
    <xf numFmtId="166" fontId="24" fillId="0" borderId="0" xfId="3" applyNumberFormat="1" applyFont="1" applyFill="1" applyBorder="1" applyAlignment="1">
      <alignment horizontal="right" wrapText="1" indent="1"/>
    </xf>
    <xf numFmtId="166" fontId="23" fillId="0" borderId="2" xfId="3" applyNumberFormat="1" applyFont="1" applyFill="1" applyBorder="1" applyAlignment="1">
      <alignment horizontal="right" indent="1"/>
    </xf>
    <xf numFmtId="166" fontId="23" fillId="0" borderId="6" xfId="165" applyNumberFormat="1" applyFont="1" applyFill="1" applyBorder="1" applyAlignment="1">
      <alignment horizontal="right" indent="1"/>
    </xf>
    <xf numFmtId="166" fontId="23" fillId="0" borderId="4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3" fillId="0" borderId="6" xfId="165" applyNumberFormat="1" applyFont="1" applyFill="1" applyBorder="1" applyAlignment="1">
      <alignment horizontal="right" indent="1"/>
    </xf>
    <xf numFmtId="166" fontId="24" fillId="0" borderId="6" xfId="165" applyNumberFormat="1" applyFont="1" applyFill="1" applyBorder="1" applyAlignment="1">
      <alignment horizontal="right" indent="1"/>
    </xf>
    <xf numFmtId="166" fontId="24" fillId="0" borderId="8" xfId="165" applyNumberFormat="1" applyFont="1" applyFill="1" applyBorder="1" applyAlignment="1">
      <alignment horizontal="right" indent="1"/>
    </xf>
    <xf numFmtId="2" fontId="24" fillId="0" borderId="4" xfId="0" applyNumberFormat="1" applyFont="1" applyFill="1" applyBorder="1" applyAlignment="1">
      <alignment horizontal="right" indent="1"/>
    </xf>
    <xf numFmtId="1" fontId="24" fillId="0" borderId="3" xfId="120" applyNumberFormat="1" applyFont="1" applyFill="1" applyBorder="1" applyAlignment="1">
      <alignment wrapText="1"/>
    </xf>
    <xf numFmtId="0" fontId="24" fillId="0" borderId="3" xfId="120" applyFont="1" applyBorder="1" applyAlignment="1">
      <alignment wrapText="1"/>
    </xf>
    <xf numFmtId="1" fontId="24" fillId="0" borderId="3" xfId="120" applyNumberFormat="1" applyFont="1" applyFill="1" applyBorder="1" applyAlignment="1"/>
    <xf numFmtId="0" fontId="24" fillId="0" borderId="3" xfId="120" applyFont="1" applyBorder="1" applyAlignment="1"/>
    <xf numFmtId="3" fontId="23" fillId="0" borderId="0" xfId="120" applyNumberFormat="1" applyFont="1" applyFill="1" applyAlignment="1">
      <alignment horizontal="right" indent="1"/>
    </xf>
    <xf numFmtId="3" fontId="24" fillId="0" borderId="0" xfId="120" applyNumberFormat="1" applyFont="1" applyFill="1" applyAlignment="1">
      <alignment horizontal="right" indent="1"/>
    </xf>
    <xf numFmtId="3" fontId="24" fillId="0" borderId="0" xfId="120" quotePrefix="1" applyNumberFormat="1" applyFont="1" applyFill="1" applyBorder="1" applyAlignment="1">
      <alignment horizontal="right" indent="1"/>
    </xf>
    <xf numFmtId="3" fontId="24" fillId="0" borderId="2" xfId="120" applyNumberFormat="1" applyFont="1" applyFill="1" applyBorder="1" applyAlignment="1">
      <alignment horizontal="right" indent="1"/>
    </xf>
    <xf numFmtId="3" fontId="23" fillId="0" borderId="2" xfId="120" applyNumberFormat="1" applyFont="1" applyFill="1" applyBorder="1" applyAlignment="1">
      <alignment horizontal="right" indent="1"/>
    </xf>
    <xf numFmtId="9" fontId="29" fillId="0" borderId="0" xfId="395" applyFont="1"/>
    <xf numFmtId="165" fontId="23" fillId="0" borderId="2" xfId="3" applyNumberFormat="1" applyFont="1" applyFill="1" applyBorder="1" applyAlignment="1">
      <alignment horizontal="right" indent="1"/>
    </xf>
    <xf numFmtId="9" fontId="23" fillId="0" borderId="0" xfId="395" applyFont="1" applyFill="1" applyBorder="1" applyAlignment="1">
      <alignment horizontal="right" indent="1"/>
    </xf>
    <xf numFmtId="0" fontId="24" fillId="0" borderId="1" xfId="240" applyFont="1" applyFill="1" applyBorder="1"/>
    <xf numFmtId="0" fontId="34" fillId="0" borderId="0" xfId="120" applyFont="1"/>
    <xf numFmtId="0" fontId="23" fillId="0" borderId="0" xfId="120" applyFont="1" applyFill="1" applyBorder="1"/>
    <xf numFmtId="0" fontId="23" fillId="0" borderId="0" xfId="120" applyFont="1" applyFill="1" applyAlignment="1">
      <alignment horizontal="left" indent="1"/>
    </xf>
    <xf numFmtId="0" fontId="24" fillId="0" borderId="0" xfId="120" applyFont="1" applyFill="1" applyAlignment="1">
      <alignment horizontal="left" indent="2"/>
    </xf>
    <xf numFmtId="0" fontId="23" fillId="0" borderId="2" xfId="120" applyFont="1" applyFill="1" applyBorder="1" applyAlignment="1">
      <alignment horizontal="left" indent="1"/>
    </xf>
    <xf numFmtId="0" fontId="24" fillId="0" borderId="0" xfId="120" applyFont="1"/>
    <xf numFmtId="0" fontId="24" fillId="0" borderId="2" xfId="120" applyFont="1" applyBorder="1"/>
    <xf numFmtId="0" fontId="71" fillId="0" borderId="0" xfId="0" applyFont="1"/>
    <xf numFmtId="0" fontId="24" fillId="0" borderId="1" xfId="120" applyFont="1" applyFill="1" applyBorder="1"/>
    <xf numFmtId="0" fontId="24" fillId="0" borderId="2" xfId="120" applyFont="1" applyFill="1" applyBorder="1" applyAlignment="1">
      <alignment horizontal="left" indent="2"/>
    </xf>
    <xf numFmtId="0" fontId="23" fillId="0" borderId="0" xfId="120" applyFont="1"/>
    <xf numFmtId="0" fontId="24" fillId="0" borderId="0" xfId="120" applyFont="1" applyFill="1" applyAlignment="1">
      <alignment horizontal="left" indent="1"/>
    </xf>
    <xf numFmtId="0" fontId="23" fillId="0" borderId="2" xfId="120" applyFont="1" applyFill="1" applyBorder="1" applyAlignment="1">
      <alignment horizontal="left"/>
    </xf>
    <xf numFmtId="0" fontId="24" fillId="0" borderId="0" xfId="120" applyFont="1" applyAlignment="1">
      <alignment horizontal="left" indent="1"/>
    </xf>
    <xf numFmtId="0" fontId="24" fillId="0" borderId="0" xfId="120" applyFont="1" applyFill="1" applyBorder="1" applyAlignment="1">
      <alignment horizontal="left"/>
    </xf>
    <xf numFmtId="1" fontId="24" fillId="0" borderId="0" xfId="120" applyNumberFormat="1" applyFont="1" applyFill="1" applyBorder="1"/>
    <xf numFmtId="1" fontId="24" fillId="0" borderId="0" xfId="120" applyNumberFormat="1" applyFont="1" applyFill="1" applyBorder="1" applyAlignment="1">
      <alignment readingOrder="1"/>
    </xf>
    <xf numFmtId="1" fontId="23" fillId="0" borderId="0" xfId="120" applyNumberFormat="1" applyFont="1" applyFill="1"/>
    <xf numFmtId="1" fontId="24" fillId="0" borderId="1" xfId="0" applyNumberFormat="1" applyFont="1" applyFill="1" applyBorder="1" applyAlignment="1">
      <alignment horizontal="right"/>
    </xf>
    <xf numFmtId="0" fontId="23" fillId="0" borderId="0" xfId="120" applyFont="1" applyFill="1" applyBorder="1" applyAlignment="1">
      <alignment horizontal="left" vertical="center" wrapText="1"/>
    </xf>
    <xf numFmtId="1" fontId="24" fillId="0" borderId="0" xfId="120" applyNumberFormat="1" applyFont="1" applyFill="1" applyBorder="1" applyAlignment="1">
      <alignment horizontal="left" vertical="center" wrapText="1" indent="1"/>
    </xf>
    <xf numFmtId="0" fontId="24" fillId="0" borderId="0" xfId="120" applyFont="1" applyFill="1" applyBorder="1" applyAlignment="1">
      <alignment horizontal="left" vertical="center" wrapText="1" indent="2"/>
    </xf>
    <xf numFmtId="0" fontId="23" fillId="0" borderId="0" xfId="120" applyFont="1" applyFill="1" applyBorder="1" applyAlignment="1">
      <alignment horizontal="left" vertical="center" wrapText="1" indent="1"/>
    </xf>
    <xf numFmtId="1" fontId="23" fillId="0" borderId="0" xfId="120" applyNumberFormat="1" applyFont="1" applyFill="1" applyBorder="1" applyAlignment="1">
      <alignment horizontal="left" wrapText="1" indent="1"/>
    </xf>
    <xf numFmtId="1" fontId="24" fillId="0" borderId="0" xfId="120" applyNumberFormat="1" applyFont="1" applyFill="1" applyBorder="1" applyAlignment="1">
      <alignment horizontal="left" vertical="center" wrapText="1" indent="2"/>
    </xf>
    <xf numFmtId="1" fontId="23" fillId="0" borderId="0" xfId="2194" applyNumberFormat="1" applyFont="1" applyFill="1" applyBorder="1" applyAlignment="1">
      <alignment horizontal="left" wrapText="1" indent="1"/>
    </xf>
    <xf numFmtId="1" fontId="23" fillId="0" borderId="0" xfId="120" applyNumberFormat="1" applyFont="1" applyFill="1" applyBorder="1"/>
    <xf numFmtId="1" fontId="24" fillId="0" borderId="0" xfId="120" applyNumberFormat="1" applyFont="1" applyFill="1" applyBorder="1" applyAlignment="1">
      <alignment horizontal="left" indent="1"/>
    </xf>
    <xf numFmtId="1" fontId="24" fillId="0" borderId="0" xfId="120" applyNumberFormat="1" applyFont="1" applyFill="1" applyAlignment="1">
      <alignment horizontal="left" indent="1"/>
    </xf>
    <xf numFmtId="1" fontId="23" fillId="0" borderId="2" xfId="120" applyNumberFormat="1" applyFont="1" applyFill="1" applyBorder="1" applyAlignment="1">
      <alignment wrapText="1"/>
    </xf>
    <xf numFmtId="1" fontId="24" fillId="0" borderId="1" xfId="0" applyNumberFormat="1" applyFont="1" applyFill="1" applyBorder="1" applyAlignment="1">
      <alignment horizontal="left" wrapText="1"/>
    </xf>
    <xf numFmtId="0" fontId="23" fillId="0" borderId="0" xfId="120" applyFont="1" applyFill="1" applyBorder="1" applyAlignment="1">
      <alignment horizontal="left"/>
    </xf>
    <xf numFmtId="0" fontId="23" fillId="0" borderId="0" xfId="120" applyFont="1" applyAlignment="1">
      <alignment horizontal="left" indent="1"/>
    </xf>
    <xf numFmtId="167" fontId="24" fillId="0" borderId="0" xfId="120" applyNumberFormat="1" applyFont="1" applyFill="1" applyBorder="1" applyAlignment="1">
      <alignment horizontal="left" indent="2"/>
    </xf>
    <xf numFmtId="167" fontId="24" fillId="0" borderId="0" xfId="120" applyNumberFormat="1" applyFont="1" applyFill="1" applyAlignment="1">
      <alignment horizontal="left" indent="2"/>
    </xf>
    <xf numFmtId="0" fontId="23" fillId="0" borderId="0" xfId="120" applyFont="1" applyFill="1" applyAlignment="1">
      <alignment horizontal="left" indent="2"/>
    </xf>
    <xf numFmtId="0" fontId="24" fillId="0" borderId="0" xfId="120" applyFont="1" applyFill="1" applyAlignment="1">
      <alignment horizontal="left" indent="3"/>
    </xf>
    <xf numFmtId="0" fontId="24" fillId="0" borderId="0" xfId="120" applyFont="1" applyFill="1" applyAlignment="1">
      <alignment horizontal="left" indent="4"/>
    </xf>
    <xf numFmtId="0" fontId="24" fillId="0" borderId="0" xfId="120" applyFont="1" applyFill="1" applyBorder="1" applyAlignment="1">
      <alignment horizontal="left" indent="3"/>
    </xf>
    <xf numFmtId="0" fontId="23" fillId="0" borderId="0" xfId="120" applyFont="1" applyFill="1" applyBorder="1" applyAlignment="1">
      <alignment horizontal="left" indent="1"/>
    </xf>
    <xf numFmtId="0" fontId="23" fillId="0" borderId="2" xfId="120" applyFont="1" applyFill="1" applyBorder="1" applyAlignment="1">
      <alignment horizontal="left" wrapText="1" indent="1"/>
    </xf>
    <xf numFmtId="1" fontId="23" fillId="0" borderId="0" xfId="120" applyNumberFormat="1" applyFont="1" applyFill="1" applyBorder="1" applyAlignment="1">
      <alignment horizontal="left"/>
    </xf>
    <xf numFmtId="165" fontId="23" fillId="0" borderId="0" xfId="326" applyNumberFormat="1" applyFont="1" applyFill="1" applyBorder="1" applyAlignment="1"/>
    <xf numFmtId="165" fontId="23" fillId="0" borderId="0" xfId="326" applyNumberFormat="1" applyFont="1" applyFill="1" applyBorder="1" applyAlignment="1">
      <alignment horizontal="left"/>
    </xf>
    <xf numFmtId="165" fontId="23" fillId="0" borderId="0" xfId="326" applyNumberFormat="1" applyFont="1" applyFill="1" applyBorder="1" applyAlignment="1">
      <alignment horizontal="left" indent="1"/>
    </xf>
    <xf numFmtId="1" fontId="24" fillId="0" borderId="0" xfId="2195" applyNumberFormat="1" applyFont="1" applyFill="1" applyBorder="1" applyAlignment="1">
      <alignment horizontal="left" vertical="center" wrapText="1" indent="2"/>
    </xf>
    <xf numFmtId="1" fontId="24" fillId="0" borderId="0" xfId="326" applyNumberFormat="1" applyFont="1" applyFill="1" applyBorder="1" applyAlignment="1">
      <alignment horizontal="left" vertical="center" wrapText="1" indent="2"/>
    </xf>
    <xf numFmtId="1" fontId="23" fillId="0" borderId="0" xfId="326" applyNumberFormat="1" applyFont="1" applyFill="1" applyBorder="1" applyAlignment="1">
      <alignment horizontal="left" wrapText="1" indent="1"/>
    </xf>
    <xf numFmtId="0" fontId="24" fillId="0" borderId="0" xfId="326" applyFont="1" applyFill="1" applyBorder="1" applyAlignment="1">
      <alignment horizontal="left" indent="2"/>
    </xf>
    <xf numFmtId="1" fontId="24" fillId="0" borderId="0" xfId="326" applyNumberFormat="1" applyFont="1" applyFill="1" applyBorder="1" applyAlignment="1">
      <alignment horizontal="left" indent="2"/>
    </xf>
    <xf numFmtId="165" fontId="24" fillId="0" borderId="0" xfId="326" applyNumberFormat="1" applyFont="1" applyFill="1" applyBorder="1" applyAlignment="1">
      <alignment horizontal="left" indent="1"/>
    </xf>
    <xf numFmtId="1" fontId="23" fillId="0" borderId="0" xfId="326" applyNumberFormat="1" applyFont="1" applyFill="1" applyBorder="1"/>
    <xf numFmtId="1" fontId="24" fillId="0" borderId="0" xfId="326" applyNumberFormat="1" applyFont="1" applyFill="1" applyBorder="1" applyAlignment="1">
      <alignment horizontal="left" indent="1"/>
    </xf>
    <xf numFmtId="1" fontId="24" fillId="0" borderId="2" xfId="326" applyNumberFormat="1" applyFont="1" applyFill="1" applyBorder="1" applyAlignment="1">
      <alignment horizontal="left" indent="1"/>
    </xf>
    <xf numFmtId="1" fontId="23" fillId="0" borderId="2" xfId="326" applyNumberFormat="1" applyFont="1" applyFill="1" applyBorder="1" applyAlignment="1">
      <alignment horizontal="left"/>
    </xf>
    <xf numFmtId="0" fontId="23" fillId="0" borderId="0" xfId="326" applyFont="1" applyFill="1"/>
    <xf numFmtId="0" fontId="23" fillId="0" borderId="0" xfId="326" applyFont="1" applyBorder="1"/>
    <xf numFmtId="0" fontId="24" fillId="0" borderId="0" xfId="326" applyFont="1" applyBorder="1" applyAlignment="1">
      <alignment horizontal="left" indent="1"/>
    </xf>
    <xf numFmtId="0" fontId="23" fillId="0" borderId="0" xfId="326" applyFont="1" applyBorder="1" applyAlignment="1"/>
    <xf numFmtId="0" fontId="24" fillId="0" borderId="2" xfId="326" applyFont="1" applyFill="1" applyBorder="1" applyAlignment="1">
      <alignment horizontal="left" indent="1"/>
    </xf>
    <xf numFmtId="0" fontId="23" fillId="0" borderId="0" xfId="326" applyFont="1" applyFill="1" applyBorder="1"/>
    <xf numFmtId="0" fontId="23" fillId="0" borderId="0" xfId="326" applyFont="1" applyAlignment="1">
      <alignment horizontal="left" indent="1"/>
    </xf>
    <xf numFmtId="0" fontId="24" fillId="0" borderId="0" xfId="326" applyFont="1" applyFill="1" applyAlignment="1">
      <alignment horizontal="left" indent="2"/>
    </xf>
    <xf numFmtId="0" fontId="23" fillId="0" borderId="0" xfId="326" applyFont="1" applyFill="1" applyAlignment="1">
      <alignment horizontal="left" indent="1"/>
    </xf>
    <xf numFmtId="167" fontId="24" fillId="0" borderId="0" xfId="326" applyNumberFormat="1" applyFont="1" applyFill="1" applyBorder="1" applyAlignment="1">
      <alignment horizontal="left" indent="2"/>
    </xf>
    <xf numFmtId="167" fontId="24" fillId="0" borderId="0" xfId="326" applyNumberFormat="1" applyFont="1" applyFill="1" applyAlignment="1">
      <alignment horizontal="left" indent="2"/>
    </xf>
    <xf numFmtId="0" fontId="23" fillId="0" borderId="2" xfId="326" applyFont="1" applyFill="1" applyBorder="1" applyAlignment="1">
      <alignment horizontal="left" indent="1"/>
    </xf>
    <xf numFmtId="1" fontId="23" fillId="0" borderId="0" xfId="326" applyNumberFormat="1" applyFont="1" applyFill="1" applyBorder="1" applyAlignment="1">
      <alignment horizontal="left"/>
    </xf>
    <xf numFmtId="0" fontId="24" fillId="0" borderId="0" xfId="326" applyFont="1" applyFill="1" applyAlignment="1">
      <alignment horizontal="left" indent="3"/>
    </xf>
    <xf numFmtId="0" fontId="24" fillId="0" borderId="0" xfId="326" applyFont="1" applyFill="1" applyAlignment="1">
      <alignment horizontal="left" indent="4"/>
    </xf>
    <xf numFmtId="0" fontId="23" fillId="0" borderId="0" xfId="326" applyFont="1" applyFill="1" applyAlignment="1">
      <alignment horizontal="left" indent="2"/>
    </xf>
    <xf numFmtId="0" fontId="24" fillId="0" borderId="0" xfId="326" applyFont="1" applyFill="1" applyBorder="1" applyAlignment="1">
      <alignment horizontal="left" indent="3"/>
    </xf>
    <xf numFmtId="0" fontId="23" fillId="0" borderId="0" xfId="326" applyFont="1" applyFill="1" applyBorder="1" applyAlignment="1">
      <alignment horizontal="left" indent="1"/>
    </xf>
    <xf numFmtId="0" fontId="23" fillId="0" borderId="2" xfId="326" applyFont="1" applyFill="1" applyBorder="1" applyAlignment="1">
      <alignment horizontal="left" wrapText="1" indent="1"/>
    </xf>
    <xf numFmtId="165" fontId="24" fillId="0" borderId="0" xfId="120" applyNumberFormat="1" applyFont="1" applyFill="1" applyBorder="1" applyAlignment="1">
      <alignment horizontal="left" vertical="center" wrapText="1" indent="2"/>
    </xf>
    <xf numFmtId="0" fontId="24" fillId="0" borderId="0" xfId="326" applyFont="1" applyFill="1" applyBorder="1" applyAlignment="1">
      <alignment horizontal="left" vertical="center" wrapText="1" indent="2"/>
    </xf>
    <xf numFmtId="0" fontId="23" fillId="0" borderId="0" xfId="326" applyFont="1" applyFill="1" applyBorder="1" applyAlignment="1">
      <alignment horizontal="left" vertical="center" wrapText="1" indent="1"/>
    </xf>
    <xf numFmtId="0" fontId="23" fillId="0" borderId="0" xfId="326" applyFont="1" applyFill="1" applyBorder="1" applyAlignment="1">
      <alignment horizontal="left"/>
    </xf>
    <xf numFmtId="1" fontId="24" fillId="0" borderId="0" xfId="326" applyNumberFormat="1" applyFont="1" applyFill="1" applyAlignment="1">
      <alignment horizontal="left" indent="2"/>
    </xf>
    <xf numFmtId="0" fontId="24" fillId="0" borderId="0" xfId="120" applyFont="1" applyBorder="1" applyAlignment="1">
      <alignment horizontal="left" indent="1"/>
    </xf>
    <xf numFmtId="0" fontId="23" fillId="0" borderId="1" xfId="120" applyFont="1" applyFill="1" applyBorder="1"/>
    <xf numFmtId="0" fontId="23" fillId="0" borderId="5" xfId="326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left" vertical="center" wrapText="1" indent="1"/>
    </xf>
    <xf numFmtId="165" fontId="24" fillId="0" borderId="7" xfId="326" applyNumberFormat="1" applyFont="1" applyFill="1" applyBorder="1" applyAlignment="1">
      <alignment horizontal="left" vertical="center" wrapText="1" indent="1"/>
    </xf>
    <xf numFmtId="165" fontId="24" fillId="0" borderId="7" xfId="326" applyNumberFormat="1" applyFont="1" applyFill="1" applyBorder="1" applyAlignment="1">
      <alignment horizontal="left" indent="1"/>
    </xf>
    <xf numFmtId="0" fontId="23" fillId="0" borderId="7" xfId="326" applyFont="1" applyFill="1" applyBorder="1" applyAlignment="1">
      <alignment vertical="center" wrapText="1"/>
    </xf>
    <xf numFmtId="165" fontId="24" fillId="0" borderId="2" xfId="326" applyNumberFormat="1" applyFont="1" applyFill="1" applyBorder="1" applyAlignment="1">
      <alignment horizontal="left" indent="1"/>
    </xf>
    <xf numFmtId="0" fontId="23" fillId="0" borderId="7" xfId="326" applyFont="1" applyFill="1" applyBorder="1" applyAlignment="1">
      <alignment horizontal="left" vertical="center" wrapText="1"/>
    </xf>
    <xf numFmtId="0" fontId="24" fillId="0" borderId="7" xfId="326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9" xfId="326" applyFont="1" applyFill="1" applyBorder="1" applyAlignment="1">
      <alignment horizontal="left" vertical="center" wrapText="1"/>
    </xf>
    <xf numFmtId="0" fontId="23" fillId="0" borderId="2" xfId="326" applyFont="1" applyFill="1" applyBorder="1"/>
    <xf numFmtId="0" fontId="23" fillId="0" borderId="2" xfId="120" applyFont="1" applyFill="1" applyBorder="1"/>
    <xf numFmtId="0" fontId="24" fillId="0" borderId="0" xfId="326" applyFont="1" applyFill="1" applyBorder="1" applyAlignment="1">
      <alignment horizontal="left" indent="1"/>
    </xf>
    <xf numFmtId="0" fontId="24" fillId="0" borderId="0" xfId="120" applyFont="1" applyFill="1" applyBorder="1" applyAlignment="1">
      <alignment horizontal="left" indent="1"/>
    </xf>
    <xf numFmtId="0" fontId="24" fillId="0" borderId="2" xfId="120" applyFont="1" applyFill="1" applyBorder="1" applyAlignment="1">
      <alignment horizontal="left" indent="1"/>
    </xf>
    <xf numFmtId="0" fontId="25" fillId="0" borderId="21" xfId="0" applyFont="1" applyFill="1" applyBorder="1" applyAlignment="1">
      <alignment horizontal="left"/>
    </xf>
    <xf numFmtId="4" fontId="24" fillId="0" borderId="6" xfId="0" quotePrefix="1" applyNumberFormat="1" applyFont="1" applyFill="1" applyBorder="1" applyAlignment="1">
      <alignment horizontal="right" indent="1"/>
    </xf>
    <xf numFmtId="4" fontId="24" fillId="0" borderId="0" xfId="0" quotePrefix="1" applyNumberFormat="1" applyFont="1" applyFill="1" applyBorder="1" applyAlignment="1">
      <alignment horizontal="right" indent="1"/>
    </xf>
    <xf numFmtId="2" fontId="23" fillId="0" borderId="1" xfId="3" applyNumberFormat="1" applyFont="1" applyFill="1" applyBorder="1" applyAlignment="1">
      <alignment horizontal="center" wrapText="1"/>
    </xf>
    <xf numFmtId="2" fontId="23" fillId="0" borderId="11" xfId="3" applyNumberFormat="1" applyFont="1" applyFill="1" applyBorder="1" applyAlignment="1">
      <alignment horizontal="center" wrapText="1"/>
    </xf>
    <xf numFmtId="0" fontId="23" fillId="24" borderId="5" xfId="3" applyFont="1" applyFill="1" applyBorder="1" applyAlignment="1">
      <alignment horizontal="center"/>
    </xf>
    <xf numFmtId="0" fontId="23" fillId="24" borderId="3" xfId="3" applyFont="1" applyFill="1" applyBorder="1" applyAlignment="1">
      <alignment horizontal="center"/>
    </xf>
    <xf numFmtId="0" fontId="23" fillId="24" borderId="4" xfId="3" applyFont="1" applyFill="1" applyBorder="1" applyAlignment="1">
      <alignment horizontal="center"/>
    </xf>
    <xf numFmtId="0" fontId="23" fillId="0" borderId="1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/>
    </xf>
    <xf numFmtId="0" fontId="23" fillId="0" borderId="11" xfId="3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3" fillId="0" borderId="5" xfId="170" applyFont="1" applyFill="1" applyBorder="1" applyAlignment="1">
      <alignment horizontal="center" vertical="center"/>
    </xf>
    <xf numFmtId="0" fontId="23" fillId="0" borderId="7" xfId="170" applyFont="1" applyFill="1" applyBorder="1" applyAlignment="1">
      <alignment horizontal="center" vertical="center"/>
    </xf>
    <xf numFmtId="0" fontId="24" fillId="0" borderId="9" xfId="170" applyFont="1" applyFill="1" applyBorder="1" applyAlignment="1">
      <alignment horizontal="center" vertical="center"/>
    </xf>
  </cellXfs>
  <cellStyles count="2196">
    <cellStyle name="20 % – uthevingsfarge 1" xfId="970"/>
    <cellStyle name="20 % – uthevingsfarge 1 2" xfId="1164"/>
    <cellStyle name="20 % – uthevingsfarge 1 3" xfId="1306"/>
    <cellStyle name="20 % – uthevingsfarge 1 4" xfId="1427"/>
    <cellStyle name="20 % – uthevingsfarge 1 5" xfId="1547"/>
    <cellStyle name="20 % – uthevingsfarge 2" xfId="971"/>
    <cellStyle name="20 % – uthevingsfarge 2 2" xfId="1165"/>
    <cellStyle name="20 % – uthevingsfarge 2 3" xfId="1307"/>
    <cellStyle name="20 % – uthevingsfarge 2 4" xfId="1428"/>
    <cellStyle name="20 % – uthevingsfarge 2 5" xfId="1548"/>
    <cellStyle name="20 % – uthevingsfarge 3" xfId="972"/>
    <cellStyle name="20 % – uthevingsfarge 3 2" xfId="1166"/>
    <cellStyle name="20 % – uthevingsfarge 3 3" xfId="1308"/>
    <cellStyle name="20 % – uthevingsfarge 3 4" xfId="1429"/>
    <cellStyle name="20 % – uthevingsfarge 3 5" xfId="1549"/>
    <cellStyle name="20 % – uthevingsfarge 4" xfId="973"/>
    <cellStyle name="20 % – uthevingsfarge 4 2" xfId="1167"/>
    <cellStyle name="20 % – uthevingsfarge 4 3" xfId="1309"/>
    <cellStyle name="20 % – uthevingsfarge 4 4" xfId="1430"/>
    <cellStyle name="20 % – uthevingsfarge 4 5" xfId="1550"/>
    <cellStyle name="20 % – uthevingsfarge 5" xfId="974"/>
    <cellStyle name="20 % – uthevingsfarge 5 2" xfId="1168"/>
    <cellStyle name="20 % – uthevingsfarge 5 3" xfId="1310"/>
    <cellStyle name="20 % – uthevingsfarge 5 4" xfId="1431"/>
    <cellStyle name="20 % – uthevingsfarge 5 5" xfId="1551"/>
    <cellStyle name="20 % – uthevingsfarge 6" xfId="975"/>
    <cellStyle name="20 % – uthevingsfarge 6 2" xfId="1169"/>
    <cellStyle name="20 % – uthevingsfarge 6 3" xfId="1311"/>
    <cellStyle name="20 % – uthevingsfarge 6 4" xfId="1432"/>
    <cellStyle name="20 % – uthevingsfarge 6 5" xfId="1552"/>
    <cellStyle name="20% - Accent1" xfId="7"/>
    <cellStyle name="20% - Accent1 2" xfId="62"/>
    <cellStyle name="20% - Accent1 2 2" xfId="172"/>
    <cellStyle name="20% - Accent1 2_Betalingsinfrastruktur" xfId="173"/>
    <cellStyle name="20% - Accent1 3" xfId="174"/>
    <cellStyle name="20% - Accent1_Betalingsinfrastruktur" xfId="175"/>
    <cellStyle name="20% - Accent2" xfId="8"/>
    <cellStyle name="20% - Accent2 2" xfId="63"/>
    <cellStyle name="20% - Accent2 2 2" xfId="176"/>
    <cellStyle name="20% - Accent2 2_Betalingsinfrastruktur" xfId="177"/>
    <cellStyle name="20% - Accent2 3" xfId="178"/>
    <cellStyle name="20% - Accent2_Betalingsinfrastruktur" xfId="179"/>
    <cellStyle name="20% - Accent3" xfId="9"/>
    <cellStyle name="20% - Accent3 2" xfId="64"/>
    <cellStyle name="20% - Accent3 2 2" xfId="180"/>
    <cellStyle name="20% - Accent3 2_Betalingsinfrastruktur" xfId="181"/>
    <cellStyle name="20% - Accent3 3" xfId="182"/>
    <cellStyle name="20% - Accent3_Betalingsinfrastruktur" xfId="183"/>
    <cellStyle name="20% - Accent4" xfId="10"/>
    <cellStyle name="20% - Accent4 2" xfId="65"/>
    <cellStyle name="20% - Accent4 2 2" xfId="184"/>
    <cellStyle name="20% - Accent4 2_Betalingsinfrastruktur" xfId="185"/>
    <cellStyle name="20% - Accent4 3" xfId="186"/>
    <cellStyle name="20% - Accent4_Betalingsinfrastruktur" xfId="187"/>
    <cellStyle name="20% - Accent5" xfId="11"/>
    <cellStyle name="20% - Accent5 2" xfId="66"/>
    <cellStyle name="20% - Accent5 2 2" xfId="188"/>
    <cellStyle name="20% - Accent5 2_Betalingsinfrastruktur" xfId="189"/>
    <cellStyle name="20% - Accent5 3" xfId="190"/>
    <cellStyle name="20% - Accent5_Betalingsinfrastruktur" xfId="191"/>
    <cellStyle name="20% - Accent6" xfId="12"/>
    <cellStyle name="20% - Accent6 2" xfId="67"/>
    <cellStyle name="20% - Accent6 2 2" xfId="192"/>
    <cellStyle name="20% - Accent6 2_Betalingsinfrastruktur" xfId="193"/>
    <cellStyle name="20% - Accent6 3" xfId="194"/>
    <cellStyle name="20% - Accent6_Betalingsinfrastruktur" xfId="195"/>
    <cellStyle name="40 % – uthevingsfarge 1" xfId="984"/>
    <cellStyle name="40 % – uthevingsfarge 1 2" xfId="1172"/>
    <cellStyle name="40 % – uthevingsfarge 1 3" xfId="1312"/>
    <cellStyle name="40 % – uthevingsfarge 1 4" xfId="1433"/>
    <cellStyle name="40 % – uthevingsfarge 1 5" xfId="1553"/>
    <cellStyle name="40 % – uthevingsfarge 2" xfId="985"/>
    <cellStyle name="40 % – uthevingsfarge 2 2" xfId="1173"/>
    <cellStyle name="40 % – uthevingsfarge 2 3" xfId="1313"/>
    <cellStyle name="40 % – uthevingsfarge 2 4" xfId="1434"/>
    <cellStyle name="40 % – uthevingsfarge 2 5" xfId="1554"/>
    <cellStyle name="40 % – uthevingsfarge 3" xfId="986"/>
    <cellStyle name="40 % – uthevingsfarge 3 2" xfId="1174"/>
    <cellStyle name="40 % – uthevingsfarge 3 3" xfId="1314"/>
    <cellStyle name="40 % – uthevingsfarge 3 4" xfId="1435"/>
    <cellStyle name="40 % – uthevingsfarge 3 5" xfId="1555"/>
    <cellStyle name="40 % – uthevingsfarge 4" xfId="987"/>
    <cellStyle name="40 % – uthevingsfarge 4 2" xfId="1175"/>
    <cellStyle name="40 % – uthevingsfarge 4 3" xfId="1315"/>
    <cellStyle name="40 % – uthevingsfarge 4 4" xfId="1436"/>
    <cellStyle name="40 % – uthevingsfarge 4 5" xfId="1556"/>
    <cellStyle name="40 % – uthevingsfarge 5" xfId="988"/>
    <cellStyle name="40 % – uthevingsfarge 5 2" xfId="1176"/>
    <cellStyle name="40 % – uthevingsfarge 5 3" xfId="1316"/>
    <cellStyle name="40 % – uthevingsfarge 5 4" xfId="1437"/>
    <cellStyle name="40 % – uthevingsfarge 5 5" xfId="1557"/>
    <cellStyle name="40 % – uthevingsfarge 6" xfId="989"/>
    <cellStyle name="40 % – uthevingsfarge 6 2" xfId="1177"/>
    <cellStyle name="40 % – uthevingsfarge 6 3" xfId="1317"/>
    <cellStyle name="40 % – uthevingsfarge 6 4" xfId="1438"/>
    <cellStyle name="40 % – uthevingsfarge 6 5" xfId="1558"/>
    <cellStyle name="40% - Accent1" xfId="13"/>
    <cellStyle name="40% - Accent1 2" xfId="68"/>
    <cellStyle name="40% - Accent1 2 2" xfId="196"/>
    <cellStyle name="40% - Accent1 2_Betalingsinfrastruktur" xfId="197"/>
    <cellStyle name="40% - Accent1 3" xfId="198"/>
    <cellStyle name="40% - Accent1_Betalingsinfrastruktur" xfId="199"/>
    <cellStyle name="40% - Accent2" xfId="14"/>
    <cellStyle name="40% - Accent2 2" xfId="69"/>
    <cellStyle name="40% - Accent2 2 2" xfId="200"/>
    <cellStyle name="40% - Accent2 2_Betalingsinfrastruktur" xfId="201"/>
    <cellStyle name="40% - Accent2 3" xfId="202"/>
    <cellStyle name="40% - Accent2_Betalingsinfrastruktur" xfId="203"/>
    <cellStyle name="40% - Accent3" xfId="15"/>
    <cellStyle name="40% - Accent3 2" xfId="70"/>
    <cellStyle name="40% - Accent3 2 2" xfId="204"/>
    <cellStyle name="40% - Accent3 2_Betalingsinfrastruktur" xfId="205"/>
    <cellStyle name="40% - Accent3 3" xfId="206"/>
    <cellStyle name="40% - Accent3_Betalingsinfrastruktur" xfId="207"/>
    <cellStyle name="40% - Accent4" xfId="16"/>
    <cellStyle name="40% - Accent4 2" xfId="71"/>
    <cellStyle name="40% - Accent4 2 2" xfId="208"/>
    <cellStyle name="40% - Accent4 2_Betalingsinfrastruktur" xfId="209"/>
    <cellStyle name="40% - Accent4 3" xfId="210"/>
    <cellStyle name="40% - Accent4_Betalingsinfrastruktur" xfId="211"/>
    <cellStyle name="40% - Accent5" xfId="17"/>
    <cellStyle name="40% - Accent5 2" xfId="72"/>
    <cellStyle name="40% - Accent5 2 2" xfId="212"/>
    <cellStyle name="40% - Accent5 2_Betalingsinfrastruktur" xfId="213"/>
    <cellStyle name="40% - Accent5 3" xfId="214"/>
    <cellStyle name="40% - Accent5_Betalingsinfrastruktur" xfId="215"/>
    <cellStyle name="40% - Accent6" xfId="18"/>
    <cellStyle name="40% - Accent6 2" xfId="73"/>
    <cellStyle name="40% - Accent6 2 2" xfId="216"/>
    <cellStyle name="40% - Accent6 2_Betalingsinfrastruktur" xfId="217"/>
    <cellStyle name="40% - Accent6 3" xfId="218"/>
    <cellStyle name="40% - Accent6_Betalingsinfrastruktur" xfId="219"/>
    <cellStyle name="60 % – uthevingsfarge 1" xfId="998"/>
    <cellStyle name="60 % – uthevingsfarge 1 2" xfId="1183"/>
    <cellStyle name="60 % – uthevingsfarge 1 3" xfId="1318"/>
    <cellStyle name="60 % – uthevingsfarge 1 4" xfId="1439"/>
    <cellStyle name="60 % – uthevingsfarge 1 5" xfId="1559"/>
    <cellStyle name="60 % – uthevingsfarge 2" xfId="999"/>
    <cellStyle name="60 % – uthevingsfarge 2 2" xfId="1184"/>
    <cellStyle name="60 % – uthevingsfarge 2 3" xfId="1319"/>
    <cellStyle name="60 % – uthevingsfarge 2 4" xfId="1440"/>
    <cellStyle name="60 % – uthevingsfarge 2 5" xfId="1560"/>
    <cellStyle name="60 % – uthevingsfarge 3" xfId="1000"/>
    <cellStyle name="60 % – uthevingsfarge 3 2" xfId="1185"/>
    <cellStyle name="60 % – uthevingsfarge 3 3" xfId="1320"/>
    <cellStyle name="60 % – uthevingsfarge 3 4" xfId="1441"/>
    <cellStyle name="60 % – uthevingsfarge 3 5" xfId="1561"/>
    <cellStyle name="60 % – uthevingsfarge 4" xfId="1001"/>
    <cellStyle name="60 % – uthevingsfarge 4 2" xfId="1186"/>
    <cellStyle name="60 % – uthevingsfarge 4 3" xfId="1321"/>
    <cellStyle name="60 % – uthevingsfarge 4 4" xfId="1442"/>
    <cellStyle name="60 % – uthevingsfarge 4 5" xfId="1562"/>
    <cellStyle name="60 % – uthevingsfarge 5" xfId="1002"/>
    <cellStyle name="60 % – uthevingsfarge 5 2" xfId="1187"/>
    <cellStyle name="60 % – uthevingsfarge 5 3" xfId="1322"/>
    <cellStyle name="60 % – uthevingsfarge 5 4" xfId="1443"/>
    <cellStyle name="60 % – uthevingsfarge 5 5" xfId="1563"/>
    <cellStyle name="60 % – uthevingsfarge 6" xfId="1003"/>
    <cellStyle name="60 % – uthevingsfarge 6 2" xfId="1188"/>
    <cellStyle name="60 % – uthevingsfarge 6 3" xfId="1323"/>
    <cellStyle name="60 % – uthevingsfarge 6 4" xfId="1444"/>
    <cellStyle name="60 % – uthevingsfarge 6 5" xfId="1564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4"/>
    <cellStyle name="Comma 10 2" xfId="1565"/>
    <cellStyle name="Comma 11" xfId="405"/>
    <cellStyle name="Comma 11 2" xfId="1566"/>
    <cellStyle name="Comma 12" xfId="814"/>
    <cellStyle name="Comma 12 2" xfId="1567"/>
    <cellStyle name="Comma 13" xfId="1011"/>
    <cellStyle name="Comma 2" xfId="109"/>
    <cellStyle name="Comma 2 2" xfId="138"/>
    <cellStyle name="Comma 2 2 2" xfId="221"/>
    <cellStyle name="Comma 2 2 2 2" xfId="1570"/>
    <cellStyle name="Comma 2 2 3" xfId="401"/>
    <cellStyle name="Comma 2 2 3 2" xfId="1571"/>
    <cellStyle name="Comma 2 2 4" xfId="515"/>
    <cellStyle name="Comma 2 2 4 2" xfId="1572"/>
    <cellStyle name="Comma 2 2 5" xfId="577"/>
    <cellStyle name="Comma 2 2 5 2" xfId="1573"/>
    <cellStyle name="Comma 2 2 6" xfId="807"/>
    <cellStyle name="Comma 2 2 6 2" xfId="1574"/>
    <cellStyle name="Comma 2 2 7" xfId="1005"/>
    <cellStyle name="Comma 2 2 8" xfId="1569"/>
    <cellStyle name="Comma 2 3" xfId="220"/>
    <cellStyle name="Comma 2 3 2" xfId="1575"/>
    <cellStyle name="Comma 2 4" xfId="400"/>
    <cellStyle name="Comma 2 4 2" xfId="1576"/>
    <cellStyle name="Comma 2 5" xfId="514"/>
    <cellStyle name="Comma 2 5 2" xfId="1577"/>
    <cellStyle name="Comma 2 6" xfId="576"/>
    <cellStyle name="Comma 2 6 2" xfId="1578"/>
    <cellStyle name="Comma 2 7" xfId="806"/>
    <cellStyle name="Comma 2 7 2" xfId="1579"/>
    <cellStyle name="Comma 2 8" xfId="1004"/>
    <cellStyle name="Comma 2 9" xfId="1568"/>
    <cellStyle name="Comma 2_Betalingsinfrastruktur" xfId="578"/>
    <cellStyle name="Comma 3" xfId="114"/>
    <cellStyle name="Comma 3 2" xfId="140"/>
    <cellStyle name="Comma 3 2 2" xfId="223"/>
    <cellStyle name="Comma 3 2 2 2" xfId="1582"/>
    <cellStyle name="Comma 3 2 3" xfId="403"/>
    <cellStyle name="Comma 3 2 3 2" xfId="1583"/>
    <cellStyle name="Comma 3 2 4" xfId="517"/>
    <cellStyle name="Comma 3 2 4 2" xfId="1584"/>
    <cellStyle name="Comma 3 2 5" xfId="580"/>
    <cellStyle name="Comma 3 2 5 2" xfId="1585"/>
    <cellStyle name="Comma 3 2 6" xfId="809"/>
    <cellStyle name="Comma 3 2 6 2" xfId="1586"/>
    <cellStyle name="Comma 3 2 7" xfId="1007"/>
    <cellStyle name="Comma 3 2 8" xfId="1581"/>
    <cellStyle name="Comma 3 3" xfId="222"/>
    <cellStyle name="Comma 3 3 2" xfId="1587"/>
    <cellStyle name="Comma 3 4" xfId="402"/>
    <cellStyle name="Comma 3 4 2" xfId="1588"/>
    <cellStyle name="Comma 3 5" xfId="516"/>
    <cellStyle name="Comma 3 5 2" xfId="1589"/>
    <cellStyle name="Comma 3 6" xfId="579"/>
    <cellStyle name="Comma 3 6 2" xfId="1590"/>
    <cellStyle name="Comma 3 7" xfId="808"/>
    <cellStyle name="Comma 3 7 2" xfId="1591"/>
    <cellStyle name="Comma 3 8" xfId="1006"/>
    <cellStyle name="Comma 3 9" xfId="1580"/>
    <cellStyle name="Comma 3_Betalingsinfrastruktur" xfId="581"/>
    <cellStyle name="Comma 4" xfId="118"/>
    <cellStyle name="Comma 4 2" xfId="224"/>
    <cellStyle name="Comma 4 2 2" xfId="1593"/>
    <cellStyle name="Comma 4 3" xfId="404"/>
    <cellStyle name="Comma 4 3 2" xfId="1594"/>
    <cellStyle name="Comma 4 4" xfId="518"/>
    <cellStyle name="Comma 4 4 2" xfId="1595"/>
    <cellStyle name="Comma 4 5" xfId="582"/>
    <cellStyle name="Comma 4 5 2" xfId="1596"/>
    <cellStyle name="Comma 4 6" xfId="810"/>
    <cellStyle name="Comma 4 6 2" xfId="1597"/>
    <cellStyle name="Comma 4 7" xfId="1008"/>
    <cellStyle name="Comma 4 8" xfId="1592"/>
    <cellStyle name="Comma 5" xfId="235"/>
    <cellStyle name="Comma 5 2" xfId="1598"/>
    <cellStyle name="Comma 6" xfId="376"/>
    <cellStyle name="Comma 6 2" xfId="1599"/>
    <cellStyle name="Comma 7" xfId="385"/>
    <cellStyle name="Comma 7 2" xfId="1600"/>
    <cellStyle name="Comma 8" xfId="375"/>
    <cellStyle name="Comma 8 2" xfId="1601"/>
    <cellStyle name="Comma 9" xfId="386"/>
    <cellStyle name="Comma 9 2" xfId="1602"/>
    <cellStyle name="Explanatory Text" xfId="34"/>
    <cellStyle name="Explanatory Text 2" xfId="89"/>
    <cellStyle name="Forside overskrift 1" xfId="5"/>
    <cellStyle name="Forside overskrift 1 2" xfId="35"/>
    <cellStyle name="Forside overskrift 1 3" xfId="123"/>
    <cellStyle name="Forside overskrift 1 3 2" xfId="226"/>
    <cellStyle name="Forside overskrift 1 3 3" xfId="225"/>
    <cellStyle name="Forside overskrift 1 3_Betalingsinfrastruktur" xfId="583"/>
    <cellStyle name="Forside overskrift 1 4" xfId="227"/>
    <cellStyle name="Forside overskrift 1_Ark2" xfId="1009"/>
    <cellStyle name="Forside overskrift 2" xfId="4"/>
    <cellStyle name="Forside overskrift 2 2" xfId="36"/>
    <cellStyle name="Forside overskrift 2 3" xfId="122"/>
    <cellStyle name="Forside overskrift 2 3 2" xfId="229"/>
    <cellStyle name="Forside overskrift 2 3 3" xfId="228"/>
    <cellStyle name="Forside overskrift 2 3_Betalingsinfrastruktur" xfId="584"/>
    <cellStyle name="Forside overskrift 2 4" xfId="230"/>
    <cellStyle name="Forside overskrift 2_Ark2" xfId="1010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39"/>
    <cellStyle name="Hyperkobling 2_NBtabeller til publ" xfId="231"/>
    <cellStyle name="Hyperkobling 3" xfId="232"/>
    <cellStyle name="Hyperkobling 4" xfId="233"/>
    <cellStyle name="Hyperlink" xfId="167" builtinId="8"/>
    <cellStyle name="Hyperlink 2" xfId="107"/>
    <cellStyle name="Hyperlink 2 2" xfId="136"/>
    <cellStyle name="Hyperlink 2_Betalingsinfrastruktur" xfId="585"/>
    <cellStyle name="Hyperlink 3" xfId="234"/>
    <cellStyle name="Input" xfId="42"/>
    <cellStyle name="Input 2" xfId="95"/>
    <cellStyle name="Komma 2" xfId="111"/>
    <cellStyle name="Komma 2 2" xfId="112"/>
    <cellStyle name="Komma 2 2 2" xfId="237"/>
    <cellStyle name="Komma 2 2 2 2" xfId="1605"/>
    <cellStyle name="Komma 2 2 3" xfId="407"/>
    <cellStyle name="Komma 2 2 3 2" xfId="1606"/>
    <cellStyle name="Komma 2 2 4" xfId="520"/>
    <cellStyle name="Komma 2 2 4 2" xfId="1607"/>
    <cellStyle name="Komma 2 2 5" xfId="587"/>
    <cellStyle name="Komma 2 2 5 2" xfId="1608"/>
    <cellStyle name="Komma 2 2 6" xfId="816"/>
    <cellStyle name="Komma 2 2 6 2" xfId="1609"/>
    <cellStyle name="Komma 2 2 7" xfId="1013"/>
    <cellStyle name="Komma 2 2 8" xfId="1604"/>
    <cellStyle name="Komma 2 3" xfId="236"/>
    <cellStyle name="Komma 2 3 2" xfId="1610"/>
    <cellStyle name="Komma 2 4" xfId="406"/>
    <cellStyle name="Komma 2 4 2" xfId="1611"/>
    <cellStyle name="Komma 2 5" xfId="519"/>
    <cellStyle name="Komma 2 5 2" xfId="1612"/>
    <cellStyle name="Komma 2 6" xfId="586"/>
    <cellStyle name="Komma 2 6 2" xfId="1613"/>
    <cellStyle name="Komma 2 7" xfId="815"/>
    <cellStyle name="Komma 2 7 2" xfId="1614"/>
    <cellStyle name="Komma 2 8" xfId="1012"/>
    <cellStyle name="Komma 2 9" xfId="1603"/>
    <cellStyle name="Komma 2_Betalingsinfrastruktur" xfId="588"/>
    <cellStyle name="Komma_NBtabeller til publ" xfId="238"/>
    <cellStyle name="Linked Cell" xfId="43"/>
    <cellStyle name="Linked Cell 2" xfId="96"/>
    <cellStyle name="Neutral" xfId="44"/>
    <cellStyle name="Neutral 2" xfId="97"/>
    <cellStyle name="Normal" xfId="0" builtinId="0"/>
    <cellStyle name="Normal 10" xfId="120"/>
    <cellStyle name="Normal 11" xfId="239"/>
    <cellStyle name="Normal 12" xfId="240"/>
    <cellStyle name="Normal 13" xfId="512"/>
    <cellStyle name="Normal 13 2" xfId="1615"/>
    <cellStyle name="Normal 14" xfId="787"/>
    <cellStyle name="Normal 15" xfId="1425"/>
    <cellStyle name="Normal 16" xfId="1545"/>
    <cellStyle name="Normal 2" xfId="2"/>
    <cellStyle name="Normal 2 10" xfId="168"/>
    <cellStyle name="Normal 2 10 10" xfId="1426"/>
    <cellStyle name="Normal 2 10 11" xfId="1616"/>
    <cellStyle name="Normal 2 10 2" xfId="242"/>
    <cellStyle name="Normal 2 10 2 2" xfId="590"/>
    <cellStyle name="Normal 2 10 2 2 2" xfId="1618"/>
    <cellStyle name="Normal 2 10 2 3" xfId="1617"/>
    <cellStyle name="Normal 2 10 3" xfId="409"/>
    <cellStyle name="Normal 2 10 3 2" xfId="1619"/>
    <cellStyle name="Normal 2 10 4" xfId="522"/>
    <cellStyle name="Normal 2 10 4 2" xfId="1620"/>
    <cellStyle name="Normal 2 10 5" xfId="574"/>
    <cellStyle name="Normal 2 10 5 2" xfId="1621"/>
    <cellStyle name="Normal 2 10 6" xfId="818"/>
    <cellStyle name="Normal 2 10 6 2" xfId="1622"/>
    <cellStyle name="Normal 2 10 7" xfId="1015"/>
    <cellStyle name="Normal 2 10 8" xfId="1190"/>
    <cellStyle name="Normal 2 10 9" xfId="1325"/>
    <cellStyle name="Normal 2 10_Betalingsinfrastruktur" xfId="575"/>
    <cellStyle name="Normal 2 10_Betalingsinfrastruktur_1" xfId="171"/>
    <cellStyle name="Normal 2 100" xfId="997"/>
    <cellStyle name="Normal 2 101" xfId="1147"/>
    <cellStyle name="Normal 2 102" xfId="1189"/>
    <cellStyle name="Normal 2 103" xfId="1178"/>
    <cellStyle name="Normal 2 104" xfId="1292"/>
    <cellStyle name="Normal 2 105" xfId="1179"/>
    <cellStyle name="Normal 2 106" xfId="1293"/>
    <cellStyle name="Normal 2 107" xfId="1180"/>
    <cellStyle name="Normal 2 108" xfId="1294"/>
    <cellStyle name="Normal 2 109" xfId="1181"/>
    <cellStyle name="Normal 2 11" xfId="243"/>
    <cellStyle name="Normal 2 11 2" xfId="410"/>
    <cellStyle name="Normal 2 11 2 2" xfId="1624"/>
    <cellStyle name="Normal 2 11 3" xfId="591"/>
    <cellStyle name="Normal 2 11 3 2" xfId="1625"/>
    <cellStyle name="Normal 2 11 4" xfId="819"/>
    <cellStyle name="Normal 2 11 4 2" xfId="1626"/>
    <cellStyle name="Normal 2 11 5" xfId="1016"/>
    <cellStyle name="Normal 2 11 6" xfId="1191"/>
    <cellStyle name="Normal 2 11 7" xfId="1326"/>
    <cellStyle name="Normal 2 11 8" xfId="1446"/>
    <cellStyle name="Normal 2 11 9" xfId="1623"/>
    <cellStyle name="Normal 2 110" xfId="1295"/>
    <cellStyle name="Normal 2 111" xfId="1290"/>
    <cellStyle name="Normal 2 112" xfId="1296"/>
    <cellStyle name="Normal 2 113" xfId="1297"/>
    <cellStyle name="Normal 2 114" xfId="1298"/>
    <cellStyle name="Normal 2 115" xfId="1299"/>
    <cellStyle name="Normal 2 116" xfId="1170"/>
    <cellStyle name="Normal 2 117" xfId="1302"/>
    <cellStyle name="Normal 2 118" xfId="1291"/>
    <cellStyle name="Normal 2 119" xfId="1303"/>
    <cellStyle name="Normal 2 12" xfId="241"/>
    <cellStyle name="Normal 2 12 2" xfId="592"/>
    <cellStyle name="Normal 2 12 2 2" xfId="1627"/>
    <cellStyle name="Normal 2 120" xfId="1300"/>
    <cellStyle name="Normal 2 121" xfId="1182"/>
    <cellStyle name="Normal 2 122" xfId="1171"/>
    <cellStyle name="Normal 2 123" xfId="1304"/>
    <cellStyle name="Normal 2 124" xfId="1301"/>
    <cellStyle name="Normal 2 125" xfId="1305"/>
    <cellStyle name="Normal 2 126" xfId="1324"/>
    <cellStyle name="Normal 2 127" xfId="1445"/>
    <cellStyle name="Normal 2 128" xfId="1546"/>
    <cellStyle name="Normal 2 129" xfId="2170"/>
    <cellStyle name="Normal 2 13" xfId="380"/>
    <cellStyle name="Normal 2 130" xfId="2192"/>
    <cellStyle name="Normal 2 131" xfId="2168"/>
    <cellStyle name="Normal 2 132" xfId="2190"/>
    <cellStyle name="Normal 2 133" xfId="2166"/>
    <cellStyle name="Normal 2 134" xfId="2188"/>
    <cellStyle name="Normal 2 135" xfId="2164"/>
    <cellStyle name="Normal 2 136" xfId="2186"/>
    <cellStyle name="Normal 2 137" xfId="2162"/>
    <cellStyle name="Normal 2 138" xfId="2184"/>
    <cellStyle name="Normal 2 139" xfId="2140"/>
    <cellStyle name="Normal 2 14" xfId="381"/>
    <cellStyle name="Normal 2 140" xfId="2171"/>
    <cellStyle name="Normal 2 141" xfId="2193"/>
    <cellStyle name="Normal 2 142" xfId="2169"/>
    <cellStyle name="Normal 2 143" xfId="2191"/>
    <cellStyle name="Normal 2 144" xfId="2167"/>
    <cellStyle name="Normal 2 145" xfId="2189"/>
    <cellStyle name="Normal 2 146" xfId="2165"/>
    <cellStyle name="Normal 2 147" xfId="2187"/>
    <cellStyle name="Normal 2 148" xfId="2163"/>
    <cellStyle name="Normal 2 149" xfId="2185"/>
    <cellStyle name="Normal 2 15" xfId="379"/>
    <cellStyle name="Normal 2 16" xfId="382"/>
    <cellStyle name="Normal 2 17" xfId="378"/>
    <cellStyle name="Normal 2 18" xfId="383"/>
    <cellStyle name="Normal 2 19" xfId="377"/>
    <cellStyle name="Normal 2 2" xfId="6"/>
    <cellStyle name="Normal 2 2 10" xfId="244"/>
    <cellStyle name="Normal 2 2 10 2" xfId="411"/>
    <cellStyle name="Normal 2 2 10 2 2" xfId="1630"/>
    <cellStyle name="Normal 2 2 10 3" xfId="593"/>
    <cellStyle name="Normal 2 2 10 3 2" xfId="1631"/>
    <cellStyle name="Normal 2 2 10 4" xfId="821"/>
    <cellStyle name="Normal 2 2 10 4 2" xfId="1632"/>
    <cellStyle name="Normal 2 2 10 5" xfId="1017"/>
    <cellStyle name="Normal 2 2 10 6" xfId="1192"/>
    <cellStyle name="Normal 2 2 10 7" xfId="1327"/>
    <cellStyle name="Normal 2 2 10 8" xfId="1447"/>
    <cellStyle name="Normal 2 2 10 9" xfId="1629"/>
    <cellStyle name="Normal 2 2 11" xfId="523"/>
    <cellStyle name="Normal 2 2 11 2" xfId="594"/>
    <cellStyle name="Normal 2 2 11 2 2" xfId="1634"/>
    <cellStyle name="Normal 2 2 11 3" xfId="1633"/>
    <cellStyle name="Normal 2 2 12" xfId="1628"/>
    <cellStyle name="Normal 2 2 2" xfId="46"/>
    <cellStyle name="Normal 2 2 2 2" xfId="245"/>
    <cellStyle name="Normal 2 2 2_Betalingsinfrastruktur" xfId="246"/>
    <cellStyle name="Normal 2 2 3" xfId="54"/>
    <cellStyle name="Normal 2 2 3 2" xfId="98"/>
    <cellStyle name="Normal 2 2 3 2 2" xfId="2195"/>
    <cellStyle name="Normal 2 2 3 3" xfId="60"/>
    <cellStyle name="Normal 2 2 3 3 10" xfId="793"/>
    <cellStyle name="Normal 2 2 3 3 11" xfId="1636"/>
    <cellStyle name="Normal 2 2 3 3 2" xfId="134"/>
    <cellStyle name="Normal 2 2 3 3 2 10" xfId="790"/>
    <cellStyle name="Normal 2 2 3 3 2 11" xfId="1637"/>
    <cellStyle name="Normal 2 2 3 3 2 2" xfId="163"/>
    <cellStyle name="Normal 2 2 3 3 2 2 10" xfId="1328"/>
    <cellStyle name="Normal 2 2 3 3 2 2 11" xfId="1448"/>
    <cellStyle name="Normal 2 2 3 3 2 2 12" xfId="1638"/>
    <cellStyle name="Normal 2 2 3 3 2 2 2" xfId="250"/>
    <cellStyle name="Normal 2 2 3 3 2 2 2 2" xfId="413"/>
    <cellStyle name="Normal 2 2 3 3 2 2 2 2 2" xfId="1640"/>
    <cellStyle name="Normal 2 2 3 3 2 2 2 3" xfId="596"/>
    <cellStyle name="Normal 2 2 3 3 2 2 2 3 2" xfId="1641"/>
    <cellStyle name="Normal 2 2 3 3 2 2 2 4" xfId="825"/>
    <cellStyle name="Normal 2 2 3 3 2 2 2 4 2" xfId="1642"/>
    <cellStyle name="Normal 2 2 3 3 2 2 2 5" xfId="1019"/>
    <cellStyle name="Normal 2 2 3 3 2 2 2 6" xfId="1194"/>
    <cellStyle name="Normal 2 2 3 3 2 2 2 7" xfId="1329"/>
    <cellStyle name="Normal 2 2 3 3 2 2 2 8" xfId="1449"/>
    <cellStyle name="Normal 2 2 3 3 2 2 2 9" xfId="1639"/>
    <cellStyle name="Normal 2 2 3 3 2 2 3" xfId="249"/>
    <cellStyle name="Normal 2 2 3 3 2 2 3 2" xfId="597"/>
    <cellStyle name="Normal 2 2 3 3 2 2 3 2 2" xfId="1644"/>
    <cellStyle name="Normal 2 2 3 3 2 2 3 3" xfId="1643"/>
    <cellStyle name="Normal 2 2 3 3 2 2 4" xfId="412"/>
    <cellStyle name="Normal 2 2 3 3 2 2 4 2" xfId="1645"/>
    <cellStyle name="Normal 2 2 3 3 2 2 5" xfId="527"/>
    <cellStyle name="Normal 2 2 3 3 2 2 5 2" xfId="1646"/>
    <cellStyle name="Normal 2 2 3 3 2 2 6" xfId="595"/>
    <cellStyle name="Normal 2 2 3 3 2 2 6 2" xfId="1647"/>
    <cellStyle name="Normal 2 2 3 3 2 2 7" xfId="824"/>
    <cellStyle name="Normal 2 2 3 3 2 2 7 2" xfId="1648"/>
    <cellStyle name="Normal 2 2 3 3 2 2 8" xfId="1018"/>
    <cellStyle name="Normal 2 2 3 3 2 2 9" xfId="1193"/>
    <cellStyle name="Normal 2 2 3 3 2 2_Betalingsinfrastruktur" xfId="598"/>
    <cellStyle name="Normal 2 2 3 3 2 3" xfId="251"/>
    <cellStyle name="Normal 2 2 3 3 2 3 2" xfId="414"/>
    <cellStyle name="Normal 2 2 3 3 2 3 2 2" xfId="1650"/>
    <cellStyle name="Normal 2 2 3 3 2 3 3" xfId="599"/>
    <cellStyle name="Normal 2 2 3 3 2 3 3 2" xfId="1651"/>
    <cellStyle name="Normal 2 2 3 3 2 3 4" xfId="826"/>
    <cellStyle name="Normal 2 2 3 3 2 3 4 2" xfId="1652"/>
    <cellStyle name="Normal 2 2 3 3 2 3 5" xfId="1020"/>
    <cellStyle name="Normal 2 2 3 3 2 3 6" xfId="1195"/>
    <cellStyle name="Normal 2 2 3 3 2 3 7" xfId="1330"/>
    <cellStyle name="Normal 2 2 3 3 2 3 8" xfId="1450"/>
    <cellStyle name="Normal 2 2 3 3 2 3 9" xfId="1649"/>
    <cellStyle name="Normal 2 2 3 3 2 4" xfId="252"/>
    <cellStyle name="Normal 2 2 3 3 2 4 2" xfId="415"/>
    <cellStyle name="Normal 2 2 3 3 2 4 2 2" xfId="1654"/>
    <cellStyle name="Normal 2 2 3 3 2 4 3" xfId="600"/>
    <cellStyle name="Normal 2 2 3 3 2 4 3 2" xfId="1655"/>
    <cellStyle name="Normal 2 2 3 3 2 4 4" xfId="827"/>
    <cellStyle name="Normal 2 2 3 3 2 4 4 2" xfId="1656"/>
    <cellStyle name="Normal 2 2 3 3 2 4 5" xfId="1021"/>
    <cellStyle name="Normal 2 2 3 3 2 4 6" xfId="1196"/>
    <cellStyle name="Normal 2 2 3 3 2 4 7" xfId="1331"/>
    <cellStyle name="Normal 2 2 3 3 2 4 8" xfId="1451"/>
    <cellStyle name="Normal 2 2 3 3 2 4 9" xfId="1653"/>
    <cellStyle name="Normal 2 2 3 3 2 5" xfId="248"/>
    <cellStyle name="Normal 2 2 3 3 2 5 2" xfId="601"/>
    <cellStyle name="Normal 2 2 3 3 2 5 2 2" xfId="1657"/>
    <cellStyle name="Normal 2 2 3 3 2 6" xfId="526"/>
    <cellStyle name="Normal 2 2 3 3 2 6 2" xfId="1658"/>
    <cellStyle name="Normal 2 2 3 3 2 7" xfId="823"/>
    <cellStyle name="Normal 2 2 3 3 2 8" xfId="791"/>
    <cellStyle name="Normal 2 2 3 3 2 9" xfId="794"/>
    <cellStyle name="Normal 2 2 3 3 2_Betalingsinfrastruktur" xfId="602"/>
    <cellStyle name="Normal 2 2 3 3 3" xfId="151"/>
    <cellStyle name="Normal 2 2 3 3 3 10" xfId="1332"/>
    <cellStyle name="Normal 2 2 3 3 3 11" xfId="1452"/>
    <cellStyle name="Normal 2 2 3 3 3 12" xfId="1659"/>
    <cellStyle name="Normal 2 2 3 3 3 2" xfId="254"/>
    <cellStyle name="Normal 2 2 3 3 3 2 2" xfId="417"/>
    <cellStyle name="Normal 2 2 3 3 3 2 2 2" xfId="1661"/>
    <cellStyle name="Normal 2 2 3 3 3 2 3" xfId="604"/>
    <cellStyle name="Normal 2 2 3 3 3 2 3 2" xfId="1662"/>
    <cellStyle name="Normal 2 2 3 3 3 2 4" xfId="829"/>
    <cellStyle name="Normal 2 2 3 3 3 2 4 2" xfId="1663"/>
    <cellStyle name="Normal 2 2 3 3 3 2 5" xfId="1023"/>
    <cellStyle name="Normal 2 2 3 3 3 2 6" xfId="1198"/>
    <cellStyle name="Normal 2 2 3 3 3 2 7" xfId="1333"/>
    <cellStyle name="Normal 2 2 3 3 3 2 8" xfId="1453"/>
    <cellStyle name="Normal 2 2 3 3 3 2 9" xfId="1660"/>
    <cellStyle name="Normal 2 2 3 3 3 3" xfId="253"/>
    <cellStyle name="Normal 2 2 3 3 3 3 2" xfId="605"/>
    <cellStyle name="Normal 2 2 3 3 3 3 2 2" xfId="1665"/>
    <cellStyle name="Normal 2 2 3 3 3 3 3" xfId="1664"/>
    <cellStyle name="Normal 2 2 3 3 3 4" xfId="416"/>
    <cellStyle name="Normal 2 2 3 3 3 4 2" xfId="1666"/>
    <cellStyle name="Normal 2 2 3 3 3 5" xfId="528"/>
    <cellStyle name="Normal 2 2 3 3 3 5 2" xfId="1667"/>
    <cellStyle name="Normal 2 2 3 3 3 6" xfId="603"/>
    <cellStyle name="Normal 2 2 3 3 3 6 2" xfId="1668"/>
    <cellStyle name="Normal 2 2 3 3 3 7" xfId="828"/>
    <cellStyle name="Normal 2 2 3 3 3 7 2" xfId="1669"/>
    <cellStyle name="Normal 2 2 3 3 3 8" xfId="1022"/>
    <cellStyle name="Normal 2 2 3 3 3 9" xfId="1197"/>
    <cellStyle name="Normal 2 2 3 3 3_Betalingsinfrastruktur" xfId="606"/>
    <cellStyle name="Normal 2 2 3 3 4" xfId="255"/>
    <cellStyle name="Normal 2 2 3 3 4 2" xfId="418"/>
    <cellStyle name="Normal 2 2 3 3 4 2 2" xfId="1671"/>
    <cellStyle name="Normal 2 2 3 3 4 3" xfId="607"/>
    <cellStyle name="Normal 2 2 3 3 4 3 2" xfId="1672"/>
    <cellStyle name="Normal 2 2 3 3 4 4" xfId="830"/>
    <cellStyle name="Normal 2 2 3 3 4 4 2" xfId="1673"/>
    <cellStyle name="Normal 2 2 3 3 4 5" xfId="1024"/>
    <cellStyle name="Normal 2 2 3 3 4 6" xfId="1199"/>
    <cellStyle name="Normal 2 2 3 3 4 7" xfId="1334"/>
    <cellStyle name="Normal 2 2 3 3 4 8" xfId="1454"/>
    <cellStyle name="Normal 2 2 3 3 4 9" xfId="1670"/>
    <cellStyle name="Normal 2 2 3 3 5" xfId="256"/>
    <cellStyle name="Normal 2 2 3 3 5 2" xfId="419"/>
    <cellStyle name="Normal 2 2 3 3 5 2 2" xfId="1675"/>
    <cellStyle name="Normal 2 2 3 3 5 3" xfId="608"/>
    <cellStyle name="Normal 2 2 3 3 5 3 2" xfId="1676"/>
    <cellStyle name="Normal 2 2 3 3 5 4" xfId="831"/>
    <cellStyle name="Normal 2 2 3 3 5 4 2" xfId="1677"/>
    <cellStyle name="Normal 2 2 3 3 5 5" xfId="1025"/>
    <cellStyle name="Normal 2 2 3 3 5 6" xfId="1200"/>
    <cellStyle name="Normal 2 2 3 3 5 7" xfId="1335"/>
    <cellStyle name="Normal 2 2 3 3 5 8" xfId="1455"/>
    <cellStyle name="Normal 2 2 3 3 5 9" xfId="1674"/>
    <cellStyle name="Normal 2 2 3 3 6" xfId="247"/>
    <cellStyle name="Normal 2 2 3 3 6 2" xfId="609"/>
    <cellStyle name="Normal 2 2 3 3 6 2 2" xfId="1678"/>
    <cellStyle name="Normal 2 2 3 3 7" xfId="525"/>
    <cellStyle name="Normal 2 2 3 3 7 2" xfId="1679"/>
    <cellStyle name="Normal 2 2 3 3 8" xfId="822"/>
    <cellStyle name="Normal 2 2 3 3 9" xfId="792"/>
    <cellStyle name="Normal 2 2 3 3_Betalingsinfrastruktur" xfId="610"/>
    <cellStyle name="Normal 2 2 3 3_NBtabeller til publ" xfId="1026"/>
    <cellStyle name="Normal 2 2 3 4" xfId="128"/>
    <cellStyle name="Normal 2 2 3 4 10" xfId="943"/>
    <cellStyle name="Normal 2 2 3 4 11" xfId="1680"/>
    <cellStyle name="Normal 2 2 3 4 2" xfId="157"/>
    <cellStyle name="Normal 2 2 3 4 2 10" xfId="1336"/>
    <cellStyle name="Normal 2 2 3 4 2 11" xfId="1456"/>
    <cellStyle name="Normal 2 2 3 4 2 12" xfId="1681"/>
    <cellStyle name="Normal 2 2 3 4 2 2" xfId="259"/>
    <cellStyle name="Normal 2 2 3 4 2 2 2" xfId="421"/>
    <cellStyle name="Normal 2 2 3 4 2 2 2 2" xfId="1683"/>
    <cellStyle name="Normal 2 2 3 4 2 2 3" xfId="612"/>
    <cellStyle name="Normal 2 2 3 4 2 2 3 2" xfId="1684"/>
    <cellStyle name="Normal 2 2 3 4 2 2 4" xfId="834"/>
    <cellStyle name="Normal 2 2 3 4 2 2 4 2" xfId="1685"/>
    <cellStyle name="Normal 2 2 3 4 2 2 5" xfId="1028"/>
    <cellStyle name="Normal 2 2 3 4 2 2 6" xfId="1202"/>
    <cellStyle name="Normal 2 2 3 4 2 2 7" xfId="1337"/>
    <cellStyle name="Normal 2 2 3 4 2 2 8" xfId="1457"/>
    <cellStyle name="Normal 2 2 3 4 2 2 9" xfId="1682"/>
    <cellStyle name="Normal 2 2 3 4 2 3" xfId="258"/>
    <cellStyle name="Normal 2 2 3 4 2 3 2" xfId="613"/>
    <cellStyle name="Normal 2 2 3 4 2 3 2 2" xfId="1687"/>
    <cellStyle name="Normal 2 2 3 4 2 3 3" xfId="1686"/>
    <cellStyle name="Normal 2 2 3 4 2 4" xfId="420"/>
    <cellStyle name="Normal 2 2 3 4 2 4 2" xfId="1688"/>
    <cellStyle name="Normal 2 2 3 4 2 5" xfId="530"/>
    <cellStyle name="Normal 2 2 3 4 2 5 2" xfId="1689"/>
    <cellStyle name="Normal 2 2 3 4 2 6" xfId="611"/>
    <cellStyle name="Normal 2 2 3 4 2 6 2" xfId="1690"/>
    <cellStyle name="Normal 2 2 3 4 2 7" xfId="833"/>
    <cellStyle name="Normal 2 2 3 4 2 7 2" xfId="1691"/>
    <cellStyle name="Normal 2 2 3 4 2 8" xfId="1027"/>
    <cellStyle name="Normal 2 2 3 4 2 9" xfId="1201"/>
    <cellStyle name="Normal 2 2 3 4 2_Betalingsinfrastruktur" xfId="614"/>
    <cellStyle name="Normal 2 2 3 4 3" xfId="260"/>
    <cellStyle name="Normal 2 2 3 4 3 2" xfId="422"/>
    <cellStyle name="Normal 2 2 3 4 3 2 2" xfId="1693"/>
    <cellStyle name="Normal 2 2 3 4 3 3" xfId="615"/>
    <cellStyle name="Normal 2 2 3 4 3 3 2" xfId="1694"/>
    <cellStyle name="Normal 2 2 3 4 3 4" xfId="835"/>
    <cellStyle name="Normal 2 2 3 4 3 4 2" xfId="1695"/>
    <cellStyle name="Normal 2 2 3 4 3 5" xfId="1029"/>
    <cellStyle name="Normal 2 2 3 4 3 6" xfId="1203"/>
    <cellStyle name="Normal 2 2 3 4 3 7" xfId="1338"/>
    <cellStyle name="Normal 2 2 3 4 3 8" xfId="1458"/>
    <cellStyle name="Normal 2 2 3 4 3 9" xfId="1692"/>
    <cellStyle name="Normal 2 2 3 4 4" xfId="261"/>
    <cellStyle name="Normal 2 2 3 4 4 2" xfId="423"/>
    <cellStyle name="Normal 2 2 3 4 4 2 2" xfId="1697"/>
    <cellStyle name="Normal 2 2 3 4 4 3" xfId="616"/>
    <cellStyle name="Normal 2 2 3 4 4 3 2" xfId="1698"/>
    <cellStyle name="Normal 2 2 3 4 4 4" xfId="836"/>
    <cellStyle name="Normal 2 2 3 4 4 4 2" xfId="1699"/>
    <cellStyle name="Normal 2 2 3 4 4 5" xfId="1030"/>
    <cellStyle name="Normal 2 2 3 4 4 6" xfId="1204"/>
    <cellStyle name="Normal 2 2 3 4 4 7" xfId="1339"/>
    <cellStyle name="Normal 2 2 3 4 4 8" xfId="1459"/>
    <cellStyle name="Normal 2 2 3 4 4 9" xfId="1696"/>
    <cellStyle name="Normal 2 2 3 4 5" xfId="257"/>
    <cellStyle name="Normal 2 2 3 4 5 2" xfId="617"/>
    <cellStyle name="Normal 2 2 3 4 5 2 2" xfId="1700"/>
    <cellStyle name="Normal 2 2 3 4 6" xfId="529"/>
    <cellStyle name="Normal 2 2 3 4 6 2" xfId="1701"/>
    <cellStyle name="Normal 2 2 3 4 7" xfId="832"/>
    <cellStyle name="Normal 2 2 3 4 8" xfId="788"/>
    <cellStyle name="Normal 2 2 3 4 9" xfId="797"/>
    <cellStyle name="Normal 2 2 3 4_Betalingsinfrastruktur" xfId="618"/>
    <cellStyle name="Normal 2 2 3 5" xfId="145"/>
    <cellStyle name="Normal 2 2 3 5 10" xfId="1340"/>
    <cellStyle name="Normal 2 2 3 5 11" xfId="1460"/>
    <cellStyle name="Normal 2 2 3 5 12" xfId="1702"/>
    <cellStyle name="Normal 2 2 3 5 2" xfId="263"/>
    <cellStyle name="Normal 2 2 3 5 2 2" xfId="425"/>
    <cellStyle name="Normal 2 2 3 5 2 2 2" xfId="1704"/>
    <cellStyle name="Normal 2 2 3 5 2 3" xfId="620"/>
    <cellStyle name="Normal 2 2 3 5 2 3 2" xfId="1705"/>
    <cellStyle name="Normal 2 2 3 5 2 4" xfId="838"/>
    <cellStyle name="Normal 2 2 3 5 2 4 2" xfId="1706"/>
    <cellStyle name="Normal 2 2 3 5 2 5" xfId="1032"/>
    <cellStyle name="Normal 2 2 3 5 2 6" xfId="1206"/>
    <cellStyle name="Normal 2 2 3 5 2 7" xfId="1341"/>
    <cellStyle name="Normal 2 2 3 5 2 8" xfId="1461"/>
    <cellStyle name="Normal 2 2 3 5 2 9" xfId="1703"/>
    <cellStyle name="Normal 2 2 3 5 3" xfId="262"/>
    <cellStyle name="Normal 2 2 3 5 3 2" xfId="621"/>
    <cellStyle name="Normal 2 2 3 5 3 2 2" xfId="1708"/>
    <cellStyle name="Normal 2 2 3 5 3 3" xfId="1707"/>
    <cellStyle name="Normal 2 2 3 5 4" xfId="424"/>
    <cellStyle name="Normal 2 2 3 5 4 2" xfId="1709"/>
    <cellStyle name="Normal 2 2 3 5 5" xfId="531"/>
    <cellStyle name="Normal 2 2 3 5 5 2" xfId="1710"/>
    <cellStyle name="Normal 2 2 3 5 6" xfId="619"/>
    <cellStyle name="Normal 2 2 3 5 6 2" xfId="1711"/>
    <cellStyle name="Normal 2 2 3 5 7" xfId="837"/>
    <cellStyle name="Normal 2 2 3 5 7 2" xfId="1712"/>
    <cellStyle name="Normal 2 2 3 5 8" xfId="1031"/>
    <cellStyle name="Normal 2 2 3 5 9" xfId="1205"/>
    <cellStyle name="Normal 2 2 3 5_Betalingsinfrastruktur" xfId="622"/>
    <cellStyle name="Normal 2 2 3 6" xfId="264"/>
    <cellStyle name="Normal 2 2 3 6 2" xfId="426"/>
    <cellStyle name="Normal 2 2 3 6 2 2" xfId="1714"/>
    <cellStyle name="Normal 2 2 3 6 3" xfId="623"/>
    <cellStyle name="Normal 2 2 3 6 3 2" xfId="1715"/>
    <cellStyle name="Normal 2 2 3 6 4" xfId="839"/>
    <cellStyle name="Normal 2 2 3 6 4 2" xfId="1716"/>
    <cellStyle name="Normal 2 2 3 6 5" xfId="1033"/>
    <cellStyle name="Normal 2 2 3 6 6" xfId="1207"/>
    <cellStyle name="Normal 2 2 3 6 7" xfId="1342"/>
    <cellStyle name="Normal 2 2 3 6 8" xfId="1462"/>
    <cellStyle name="Normal 2 2 3 6 9" xfId="1713"/>
    <cellStyle name="Normal 2 2 3 7" xfId="265"/>
    <cellStyle name="Normal 2 2 3 7 2" xfId="427"/>
    <cellStyle name="Normal 2 2 3 7 2 2" xfId="1718"/>
    <cellStyle name="Normal 2 2 3 7 3" xfId="624"/>
    <cellStyle name="Normal 2 2 3 7 3 2" xfId="1719"/>
    <cellStyle name="Normal 2 2 3 7 4" xfId="840"/>
    <cellStyle name="Normal 2 2 3 7 4 2" xfId="1720"/>
    <cellStyle name="Normal 2 2 3 7 5" xfId="1034"/>
    <cellStyle name="Normal 2 2 3 7 6" xfId="1208"/>
    <cellStyle name="Normal 2 2 3 7 7" xfId="1343"/>
    <cellStyle name="Normal 2 2 3 7 8" xfId="1463"/>
    <cellStyle name="Normal 2 2 3 7 9" xfId="1717"/>
    <cellStyle name="Normal 2 2 3 8" xfId="524"/>
    <cellStyle name="Normal 2 2 3 8 2" xfId="625"/>
    <cellStyle name="Normal 2 2 3 8 2 2" xfId="1722"/>
    <cellStyle name="Normal 2 2 3 8 3" xfId="1721"/>
    <cellStyle name="Normal 2 2 3 9" xfId="1635"/>
    <cellStyle name="Normal 2 2 3_Ark2" xfId="1035"/>
    <cellStyle name="Normal 2 2 3_Utvikltrekk" xfId="169"/>
    <cellStyle name="Normal 2 2 3_Utvikltrekk 2 2" xfId="2194"/>
    <cellStyle name="Normal 2 2 4" xfId="57"/>
    <cellStyle name="Normal 2 2 4 10" xfId="798"/>
    <cellStyle name="Normal 2 2 4 11" xfId="1723"/>
    <cellStyle name="Normal 2 2 4 2" xfId="131"/>
    <cellStyle name="Normal 2 2 4 2 10" xfId="946"/>
    <cellStyle name="Normal 2 2 4 2 11" xfId="1724"/>
    <cellStyle name="Normal 2 2 4 2 2" xfId="160"/>
    <cellStyle name="Normal 2 2 4 2 2 10" xfId="1344"/>
    <cellStyle name="Normal 2 2 4 2 2 11" xfId="1464"/>
    <cellStyle name="Normal 2 2 4 2 2 12" xfId="1725"/>
    <cellStyle name="Normal 2 2 4 2 2 2" xfId="269"/>
    <cellStyle name="Normal 2 2 4 2 2 2 2" xfId="429"/>
    <cellStyle name="Normal 2 2 4 2 2 2 2 2" xfId="1727"/>
    <cellStyle name="Normal 2 2 4 2 2 2 3" xfId="627"/>
    <cellStyle name="Normal 2 2 4 2 2 2 3 2" xfId="1728"/>
    <cellStyle name="Normal 2 2 4 2 2 2 4" xfId="844"/>
    <cellStyle name="Normal 2 2 4 2 2 2 4 2" xfId="1729"/>
    <cellStyle name="Normal 2 2 4 2 2 2 5" xfId="1037"/>
    <cellStyle name="Normal 2 2 4 2 2 2 6" xfId="1210"/>
    <cellStyle name="Normal 2 2 4 2 2 2 7" xfId="1345"/>
    <cellStyle name="Normal 2 2 4 2 2 2 8" xfId="1465"/>
    <cellStyle name="Normal 2 2 4 2 2 2 9" xfId="1726"/>
    <cellStyle name="Normal 2 2 4 2 2 3" xfId="268"/>
    <cellStyle name="Normal 2 2 4 2 2 3 2" xfId="628"/>
    <cellStyle name="Normal 2 2 4 2 2 3 2 2" xfId="1731"/>
    <cellStyle name="Normal 2 2 4 2 2 3 3" xfId="1730"/>
    <cellStyle name="Normal 2 2 4 2 2 4" xfId="428"/>
    <cellStyle name="Normal 2 2 4 2 2 4 2" xfId="1732"/>
    <cellStyle name="Normal 2 2 4 2 2 5" xfId="534"/>
    <cellStyle name="Normal 2 2 4 2 2 5 2" xfId="1733"/>
    <cellStyle name="Normal 2 2 4 2 2 6" xfId="626"/>
    <cellStyle name="Normal 2 2 4 2 2 6 2" xfId="1734"/>
    <cellStyle name="Normal 2 2 4 2 2 7" xfId="843"/>
    <cellStyle name="Normal 2 2 4 2 2 7 2" xfId="1735"/>
    <cellStyle name="Normal 2 2 4 2 2 8" xfId="1036"/>
    <cellStyle name="Normal 2 2 4 2 2 9" xfId="1209"/>
    <cellStyle name="Normal 2 2 4 2 2_Betalingsinfrastruktur" xfId="629"/>
    <cellStyle name="Normal 2 2 4 2 3" xfId="270"/>
    <cellStyle name="Normal 2 2 4 2 3 2" xfId="430"/>
    <cellStyle name="Normal 2 2 4 2 3 2 2" xfId="1737"/>
    <cellStyle name="Normal 2 2 4 2 3 3" xfId="630"/>
    <cellStyle name="Normal 2 2 4 2 3 3 2" xfId="1738"/>
    <cellStyle name="Normal 2 2 4 2 3 4" xfId="845"/>
    <cellStyle name="Normal 2 2 4 2 3 4 2" xfId="1739"/>
    <cellStyle name="Normal 2 2 4 2 3 5" xfId="1038"/>
    <cellStyle name="Normal 2 2 4 2 3 6" xfId="1211"/>
    <cellStyle name="Normal 2 2 4 2 3 7" xfId="1346"/>
    <cellStyle name="Normal 2 2 4 2 3 8" xfId="1466"/>
    <cellStyle name="Normal 2 2 4 2 3 9" xfId="1736"/>
    <cellStyle name="Normal 2 2 4 2 4" xfId="271"/>
    <cellStyle name="Normal 2 2 4 2 4 2" xfId="431"/>
    <cellStyle name="Normal 2 2 4 2 4 2 2" xfId="1741"/>
    <cellStyle name="Normal 2 2 4 2 4 3" xfId="631"/>
    <cellStyle name="Normal 2 2 4 2 4 3 2" xfId="1742"/>
    <cellStyle name="Normal 2 2 4 2 4 4" xfId="846"/>
    <cellStyle name="Normal 2 2 4 2 4 4 2" xfId="1743"/>
    <cellStyle name="Normal 2 2 4 2 4 5" xfId="1039"/>
    <cellStyle name="Normal 2 2 4 2 4 6" xfId="1212"/>
    <cellStyle name="Normal 2 2 4 2 4 7" xfId="1347"/>
    <cellStyle name="Normal 2 2 4 2 4 8" xfId="1467"/>
    <cellStyle name="Normal 2 2 4 2 4 9" xfId="1740"/>
    <cellStyle name="Normal 2 2 4 2 5" xfId="267"/>
    <cellStyle name="Normal 2 2 4 2 5 2" xfId="632"/>
    <cellStyle name="Normal 2 2 4 2 5 2 2" xfId="1744"/>
    <cellStyle name="Normal 2 2 4 2 6" xfId="533"/>
    <cellStyle name="Normal 2 2 4 2 6 2" xfId="1745"/>
    <cellStyle name="Normal 2 2 4 2 7" xfId="842"/>
    <cellStyle name="Normal 2 2 4 2 8" xfId="945"/>
    <cellStyle name="Normal 2 2 4 2 9" xfId="799"/>
    <cellStyle name="Normal 2 2 4 2_Betalingsinfrastruktur" xfId="633"/>
    <cellStyle name="Normal 2 2 4 3" xfId="148"/>
    <cellStyle name="Normal 2 2 4 3 10" xfId="1348"/>
    <cellStyle name="Normal 2 2 4 3 11" xfId="1468"/>
    <cellStyle name="Normal 2 2 4 3 12" xfId="1746"/>
    <cellStyle name="Normal 2 2 4 3 2" xfId="273"/>
    <cellStyle name="Normal 2 2 4 3 2 2" xfId="433"/>
    <cellStyle name="Normal 2 2 4 3 2 2 2" xfId="1748"/>
    <cellStyle name="Normal 2 2 4 3 2 3" xfId="635"/>
    <cellStyle name="Normal 2 2 4 3 2 3 2" xfId="1749"/>
    <cellStyle name="Normal 2 2 4 3 2 4" xfId="848"/>
    <cellStyle name="Normal 2 2 4 3 2 4 2" xfId="1750"/>
    <cellStyle name="Normal 2 2 4 3 2 5" xfId="1041"/>
    <cellStyle name="Normal 2 2 4 3 2 6" xfId="1214"/>
    <cellStyle name="Normal 2 2 4 3 2 7" xfId="1349"/>
    <cellStyle name="Normal 2 2 4 3 2 8" xfId="1469"/>
    <cellStyle name="Normal 2 2 4 3 2 9" xfId="1747"/>
    <cellStyle name="Normal 2 2 4 3 3" xfId="272"/>
    <cellStyle name="Normal 2 2 4 3 3 2" xfId="636"/>
    <cellStyle name="Normal 2 2 4 3 3 2 2" xfId="1752"/>
    <cellStyle name="Normal 2 2 4 3 3 3" xfId="1751"/>
    <cellStyle name="Normal 2 2 4 3 4" xfId="432"/>
    <cellStyle name="Normal 2 2 4 3 4 2" xfId="1753"/>
    <cellStyle name="Normal 2 2 4 3 5" xfId="535"/>
    <cellStyle name="Normal 2 2 4 3 5 2" xfId="1754"/>
    <cellStyle name="Normal 2 2 4 3 6" xfId="634"/>
    <cellStyle name="Normal 2 2 4 3 6 2" xfId="1755"/>
    <cellStyle name="Normal 2 2 4 3 7" xfId="847"/>
    <cellStyle name="Normal 2 2 4 3 7 2" xfId="1756"/>
    <cellStyle name="Normal 2 2 4 3 8" xfId="1040"/>
    <cellStyle name="Normal 2 2 4 3 9" xfId="1213"/>
    <cellStyle name="Normal 2 2 4 3_Betalingsinfrastruktur" xfId="637"/>
    <cellStyle name="Normal 2 2 4 4" xfId="274"/>
    <cellStyle name="Normal 2 2 4 4 2" xfId="434"/>
    <cellStyle name="Normal 2 2 4 4 2 2" xfId="1758"/>
    <cellStyle name="Normal 2 2 4 4 3" xfId="638"/>
    <cellStyle name="Normal 2 2 4 4 3 2" xfId="1759"/>
    <cellStyle name="Normal 2 2 4 4 4" xfId="849"/>
    <cellStyle name="Normal 2 2 4 4 4 2" xfId="1760"/>
    <cellStyle name="Normal 2 2 4 4 5" xfId="1042"/>
    <cellStyle name="Normal 2 2 4 4 6" xfId="1215"/>
    <cellStyle name="Normal 2 2 4 4 7" xfId="1350"/>
    <cellStyle name="Normal 2 2 4 4 8" xfId="1470"/>
    <cellStyle name="Normal 2 2 4 4 9" xfId="1757"/>
    <cellStyle name="Normal 2 2 4 5" xfId="275"/>
    <cellStyle name="Normal 2 2 4 5 2" xfId="435"/>
    <cellStyle name="Normal 2 2 4 5 2 2" xfId="1762"/>
    <cellStyle name="Normal 2 2 4 5 3" xfId="639"/>
    <cellStyle name="Normal 2 2 4 5 3 2" xfId="1763"/>
    <cellStyle name="Normal 2 2 4 5 4" xfId="850"/>
    <cellStyle name="Normal 2 2 4 5 4 2" xfId="1764"/>
    <cellStyle name="Normal 2 2 4 5 5" xfId="1043"/>
    <cellStyle name="Normal 2 2 4 5 6" xfId="1216"/>
    <cellStyle name="Normal 2 2 4 5 7" xfId="1351"/>
    <cellStyle name="Normal 2 2 4 5 8" xfId="1471"/>
    <cellStyle name="Normal 2 2 4 5 9" xfId="1761"/>
    <cellStyle name="Normal 2 2 4 6" xfId="266"/>
    <cellStyle name="Normal 2 2 4 6 2" xfId="640"/>
    <cellStyle name="Normal 2 2 4 6 2 2" xfId="1765"/>
    <cellStyle name="Normal 2 2 4 7" xfId="532"/>
    <cellStyle name="Normal 2 2 4 7 2" xfId="1766"/>
    <cellStyle name="Normal 2 2 4 8" xfId="841"/>
    <cellStyle name="Normal 2 2 4 9" xfId="944"/>
    <cellStyle name="Normal 2 2 4_Betalingsinfrastruktur" xfId="641"/>
    <cellStyle name="Normal 2 2 5" xfId="124"/>
    <cellStyle name="Normal 2 2 5 10" xfId="948"/>
    <cellStyle name="Normal 2 2 5 11" xfId="1767"/>
    <cellStyle name="Normal 2 2 5 2" xfId="154"/>
    <cellStyle name="Normal 2 2 5 2 10" xfId="1352"/>
    <cellStyle name="Normal 2 2 5 2 11" xfId="1472"/>
    <cellStyle name="Normal 2 2 5 2 12" xfId="1768"/>
    <cellStyle name="Normal 2 2 5 2 2" xfId="278"/>
    <cellStyle name="Normal 2 2 5 2 2 2" xfId="437"/>
    <cellStyle name="Normal 2 2 5 2 2 2 2" xfId="1770"/>
    <cellStyle name="Normal 2 2 5 2 2 3" xfId="643"/>
    <cellStyle name="Normal 2 2 5 2 2 3 2" xfId="1771"/>
    <cellStyle name="Normal 2 2 5 2 2 4" xfId="853"/>
    <cellStyle name="Normal 2 2 5 2 2 4 2" xfId="1772"/>
    <cellStyle name="Normal 2 2 5 2 2 5" xfId="1045"/>
    <cellStyle name="Normal 2 2 5 2 2 6" xfId="1218"/>
    <cellStyle name="Normal 2 2 5 2 2 7" xfId="1353"/>
    <cellStyle name="Normal 2 2 5 2 2 8" xfId="1473"/>
    <cellStyle name="Normal 2 2 5 2 2 9" xfId="1769"/>
    <cellStyle name="Normal 2 2 5 2 3" xfId="277"/>
    <cellStyle name="Normal 2 2 5 2 3 2" xfId="644"/>
    <cellStyle name="Normal 2 2 5 2 3 2 2" xfId="1774"/>
    <cellStyle name="Normal 2 2 5 2 3 3" xfId="1773"/>
    <cellStyle name="Normal 2 2 5 2 4" xfId="436"/>
    <cellStyle name="Normal 2 2 5 2 4 2" xfId="1775"/>
    <cellStyle name="Normal 2 2 5 2 5" xfId="537"/>
    <cellStyle name="Normal 2 2 5 2 5 2" xfId="1776"/>
    <cellStyle name="Normal 2 2 5 2 6" xfId="642"/>
    <cellStyle name="Normal 2 2 5 2 6 2" xfId="1777"/>
    <cellStyle name="Normal 2 2 5 2 7" xfId="852"/>
    <cellStyle name="Normal 2 2 5 2 7 2" xfId="1778"/>
    <cellStyle name="Normal 2 2 5 2 8" xfId="1044"/>
    <cellStyle name="Normal 2 2 5 2 9" xfId="1217"/>
    <cellStyle name="Normal 2 2 5 2_Betalingsinfrastruktur" xfId="645"/>
    <cellStyle name="Normal 2 2 5 3" xfId="279"/>
    <cellStyle name="Normal 2 2 5 3 2" xfId="438"/>
    <cellStyle name="Normal 2 2 5 3 2 2" xfId="1780"/>
    <cellStyle name="Normal 2 2 5 3 3" xfId="646"/>
    <cellStyle name="Normal 2 2 5 3 3 2" xfId="1781"/>
    <cellStyle name="Normal 2 2 5 3 4" xfId="854"/>
    <cellStyle name="Normal 2 2 5 3 4 2" xfId="1782"/>
    <cellStyle name="Normal 2 2 5 3 5" xfId="1046"/>
    <cellStyle name="Normal 2 2 5 3 6" xfId="1219"/>
    <cellStyle name="Normal 2 2 5 3 7" xfId="1354"/>
    <cellStyle name="Normal 2 2 5 3 8" xfId="1474"/>
    <cellStyle name="Normal 2 2 5 3 9" xfId="1779"/>
    <cellStyle name="Normal 2 2 5 4" xfId="280"/>
    <cellStyle name="Normal 2 2 5 4 2" xfId="439"/>
    <cellStyle name="Normal 2 2 5 4 2 2" xfId="1784"/>
    <cellStyle name="Normal 2 2 5 4 3" xfId="647"/>
    <cellStyle name="Normal 2 2 5 4 3 2" xfId="1785"/>
    <cellStyle name="Normal 2 2 5 4 4" xfId="855"/>
    <cellStyle name="Normal 2 2 5 4 4 2" xfId="1786"/>
    <cellStyle name="Normal 2 2 5 4 5" xfId="1047"/>
    <cellStyle name="Normal 2 2 5 4 6" xfId="1220"/>
    <cellStyle name="Normal 2 2 5 4 7" xfId="1355"/>
    <cellStyle name="Normal 2 2 5 4 8" xfId="1475"/>
    <cellStyle name="Normal 2 2 5 4 9" xfId="1783"/>
    <cellStyle name="Normal 2 2 5 5" xfId="276"/>
    <cellStyle name="Normal 2 2 5 5 2" xfId="648"/>
    <cellStyle name="Normal 2 2 5 5 2 2" xfId="1787"/>
    <cellStyle name="Normal 2 2 5 6" xfId="536"/>
    <cellStyle name="Normal 2 2 5 6 2" xfId="1788"/>
    <cellStyle name="Normal 2 2 5 7" xfId="851"/>
    <cellStyle name="Normal 2 2 5 8" xfId="947"/>
    <cellStyle name="Normal 2 2 5 9" xfId="800"/>
    <cellStyle name="Normal 2 2 5_Betalingsinfrastruktur" xfId="649"/>
    <cellStyle name="Normal 2 2 6" xfId="142"/>
    <cellStyle name="Normal 2 2 6 10" xfId="1356"/>
    <cellStyle name="Normal 2 2 6 11" xfId="1476"/>
    <cellStyle name="Normal 2 2 6 12" xfId="1789"/>
    <cellStyle name="Normal 2 2 6 2" xfId="282"/>
    <cellStyle name="Normal 2 2 6 2 2" xfId="441"/>
    <cellStyle name="Normal 2 2 6 2 2 2" xfId="1791"/>
    <cellStyle name="Normal 2 2 6 2 3" xfId="651"/>
    <cellStyle name="Normal 2 2 6 2 3 2" xfId="1792"/>
    <cellStyle name="Normal 2 2 6 2 4" xfId="857"/>
    <cellStyle name="Normal 2 2 6 2 4 2" xfId="1793"/>
    <cellStyle name="Normal 2 2 6 2 5" xfId="1049"/>
    <cellStyle name="Normal 2 2 6 2 6" xfId="1222"/>
    <cellStyle name="Normal 2 2 6 2 7" xfId="1357"/>
    <cellStyle name="Normal 2 2 6 2 8" xfId="1477"/>
    <cellStyle name="Normal 2 2 6 2 9" xfId="1790"/>
    <cellStyle name="Normal 2 2 6 3" xfId="281"/>
    <cellStyle name="Normal 2 2 6 3 2" xfId="652"/>
    <cellStyle name="Normal 2 2 6 3 2 2" xfId="1795"/>
    <cellStyle name="Normal 2 2 6 3 3" xfId="1794"/>
    <cellStyle name="Normal 2 2 6 4" xfId="440"/>
    <cellStyle name="Normal 2 2 6 4 2" xfId="1796"/>
    <cellStyle name="Normal 2 2 6 5" xfId="538"/>
    <cellStyle name="Normal 2 2 6 5 2" xfId="1797"/>
    <cellStyle name="Normal 2 2 6 6" xfId="650"/>
    <cellStyle name="Normal 2 2 6 6 2" xfId="1798"/>
    <cellStyle name="Normal 2 2 6 7" xfId="856"/>
    <cellStyle name="Normal 2 2 6 7 2" xfId="1799"/>
    <cellStyle name="Normal 2 2 6 8" xfId="1048"/>
    <cellStyle name="Normal 2 2 6 9" xfId="1221"/>
    <cellStyle name="Normal 2 2 6_Betalingsinfrastruktur" xfId="653"/>
    <cellStyle name="Normal 2 2 7" xfId="283"/>
    <cellStyle name="Normal 2 2 7 2" xfId="442"/>
    <cellStyle name="Normal 2 2 7 2 2" xfId="1801"/>
    <cellStyle name="Normal 2 2 7 3" xfId="654"/>
    <cellStyle name="Normal 2 2 7 3 2" xfId="1802"/>
    <cellStyle name="Normal 2 2 7 4" xfId="858"/>
    <cellStyle name="Normal 2 2 7 4 2" xfId="1803"/>
    <cellStyle name="Normal 2 2 7 5" xfId="1050"/>
    <cellStyle name="Normal 2 2 7 6" xfId="1223"/>
    <cellStyle name="Normal 2 2 7 7" xfId="1358"/>
    <cellStyle name="Normal 2 2 7 8" xfId="1478"/>
    <cellStyle name="Normal 2 2 7 9" xfId="1800"/>
    <cellStyle name="Normal 2 2 8" xfId="284"/>
    <cellStyle name="Normal 2 2 8 2" xfId="443"/>
    <cellStyle name="Normal 2 2 8 2 2" xfId="1805"/>
    <cellStyle name="Normal 2 2 8 3" xfId="655"/>
    <cellStyle name="Normal 2 2 8 3 2" xfId="1806"/>
    <cellStyle name="Normal 2 2 8 4" xfId="859"/>
    <cellStyle name="Normal 2 2 8 4 2" xfId="1807"/>
    <cellStyle name="Normal 2 2 8 5" xfId="1051"/>
    <cellStyle name="Normal 2 2 8 6" xfId="1224"/>
    <cellStyle name="Normal 2 2 8 7" xfId="1359"/>
    <cellStyle name="Normal 2 2 8 8" xfId="1479"/>
    <cellStyle name="Normal 2 2 8 9" xfId="1804"/>
    <cellStyle name="Normal 2 2 9" xfId="285"/>
    <cellStyle name="Normal 2 2 9 2" xfId="444"/>
    <cellStyle name="Normal 2 2 9 2 2" xfId="1809"/>
    <cellStyle name="Normal 2 2 9 3" xfId="656"/>
    <cellStyle name="Normal 2 2 9 3 2" xfId="1810"/>
    <cellStyle name="Normal 2 2 9 4" xfId="860"/>
    <cellStyle name="Normal 2 2 9 4 2" xfId="1811"/>
    <cellStyle name="Normal 2 2 9 5" xfId="1052"/>
    <cellStyle name="Normal 2 2 9 6" xfId="1225"/>
    <cellStyle name="Normal 2 2 9 7" xfId="1360"/>
    <cellStyle name="Normal 2 2 9 8" xfId="1480"/>
    <cellStyle name="Normal 2 2 9 9" xfId="1808"/>
    <cellStyle name="Normal 2 2_Ark2" xfId="1053"/>
    <cellStyle name="Normal 2 20" xfId="384"/>
    <cellStyle name="Normal 2 21" xfId="373"/>
    <cellStyle name="Normal 2 22" xfId="387"/>
    <cellStyle name="Normal 2 23" xfId="388"/>
    <cellStyle name="Normal 2 24" xfId="389"/>
    <cellStyle name="Normal 2 25" xfId="390"/>
    <cellStyle name="Normal 2 26" xfId="391"/>
    <cellStyle name="Normal 2 27" xfId="392"/>
    <cellStyle name="Normal 2 28" xfId="393"/>
    <cellStyle name="Normal 2 29" xfId="394"/>
    <cellStyle name="Normal 2 3" xfId="45"/>
    <cellStyle name="Normal 2 3 2" xfId="286"/>
    <cellStyle name="Normal 2 3_Betalingsinfrastruktur" xfId="287"/>
    <cellStyle name="Normal 2 30" xfId="408"/>
    <cellStyle name="Normal 2 31" xfId="398"/>
    <cellStyle name="Normal 2 32" xfId="397"/>
    <cellStyle name="Normal 2 33" xfId="399"/>
    <cellStyle name="Normal 2 34" xfId="396"/>
    <cellStyle name="Normal 2 35" xfId="513"/>
    <cellStyle name="Normal 2 36" xfId="571"/>
    <cellStyle name="Normal 2 37" xfId="573"/>
    <cellStyle name="Normal 2 38" xfId="570"/>
    <cellStyle name="Normal 2 39" xfId="572"/>
    <cellStyle name="Normal 2 4" xfId="53"/>
    <cellStyle name="Normal 2 4 2" xfId="99"/>
    <cellStyle name="Normal 2 4 3" xfId="59"/>
    <cellStyle name="Normal 2 4 3 10" xfId="801"/>
    <cellStyle name="Normal 2 4 3 11" xfId="1813"/>
    <cellStyle name="Normal 2 4 3 2" xfId="133"/>
    <cellStyle name="Normal 2 4 3 2 10" xfId="951"/>
    <cellStyle name="Normal 2 4 3 2 11" xfId="1814"/>
    <cellStyle name="Normal 2 4 3 2 2" xfId="162"/>
    <cellStyle name="Normal 2 4 3 2 2 10" xfId="1361"/>
    <cellStyle name="Normal 2 4 3 2 2 11" xfId="1481"/>
    <cellStyle name="Normal 2 4 3 2 2 12" xfId="1815"/>
    <cellStyle name="Normal 2 4 3 2 2 2" xfId="291"/>
    <cellStyle name="Normal 2 4 3 2 2 2 2" xfId="446"/>
    <cellStyle name="Normal 2 4 3 2 2 2 2 2" xfId="1817"/>
    <cellStyle name="Normal 2 4 3 2 2 2 3" xfId="658"/>
    <cellStyle name="Normal 2 4 3 2 2 2 3 2" xfId="1818"/>
    <cellStyle name="Normal 2 4 3 2 2 2 4" xfId="864"/>
    <cellStyle name="Normal 2 4 3 2 2 2 4 2" xfId="1819"/>
    <cellStyle name="Normal 2 4 3 2 2 2 5" xfId="1055"/>
    <cellStyle name="Normal 2 4 3 2 2 2 6" xfId="1227"/>
    <cellStyle name="Normal 2 4 3 2 2 2 7" xfId="1362"/>
    <cellStyle name="Normal 2 4 3 2 2 2 8" xfId="1482"/>
    <cellStyle name="Normal 2 4 3 2 2 2 9" xfId="1816"/>
    <cellStyle name="Normal 2 4 3 2 2 3" xfId="290"/>
    <cellStyle name="Normal 2 4 3 2 2 3 2" xfId="659"/>
    <cellStyle name="Normal 2 4 3 2 2 3 2 2" xfId="1821"/>
    <cellStyle name="Normal 2 4 3 2 2 3 3" xfId="1820"/>
    <cellStyle name="Normal 2 4 3 2 2 4" xfId="445"/>
    <cellStyle name="Normal 2 4 3 2 2 4 2" xfId="1822"/>
    <cellStyle name="Normal 2 4 3 2 2 5" xfId="542"/>
    <cellStyle name="Normal 2 4 3 2 2 5 2" xfId="1823"/>
    <cellStyle name="Normal 2 4 3 2 2 6" xfId="657"/>
    <cellStyle name="Normal 2 4 3 2 2 6 2" xfId="1824"/>
    <cellStyle name="Normal 2 4 3 2 2 7" xfId="863"/>
    <cellStyle name="Normal 2 4 3 2 2 7 2" xfId="1825"/>
    <cellStyle name="Normal 2 4 3 2 2 8" xfId="1054"/>
    <cellStyle name="Normal 2 4 3 2 2 9" xfId="1226"/>
    <cellStyle name="Normal 2 4 3 2 2_Betalingsinfrastruktur" xfId="660"/>
    <cellStyle name="Normal 2 4 3 2 3" xfId="292"/>
    <cellStyle name="Normal 2 4 3 2 3 2" xfId="447"/>
    <cellStyle name="Normal 2 4 3 2 3 2 2" xfId="1827"/>
    <cellStyle name="Normal 2 4 3 2 3 3" xfId="661"/>
    <cellStyle name="Normal 2 4 3 2 3 3 2" xfId="1828"/>
    <cellStyle name="Normal 2 4 3 2 3 4" xfId="865"/>
    <cellStyle name="Normal 2 4 3 2 3 4 2" xfId="1829"/>
    <cellStyle name="Normal 2 4 3 2 3 5" xfId="1056"/>
    <cellStyle name="Normal 2 4 3 2 3 6" xfId="1228"/>
    <cellStyle name="Normal 2 4 3 2 3 7" xfId="1363"/>
    <cellStyle name="Normal 2 4 3 2 3 8" xfId="1483"/>
    <cellStyle name="Normal 2 4 3 2 3 9" xfId="1826"/>
    <cellStyle name="Normal 2 4 3 2 4" xfId="293"/>
    <cellStyle name="Normal 2 4 3 2 4 2" xfId="448"/>
    <cellStyle name="Normal 2 4 3 2 4 2 2" xfId="1831"/>
    <cellStyle name="Normal 2 4 3 2 4 3" xfId="662"/>
    <cellStyle name="Normal 2 4 3 2 4 3 2" xfId="1832"/>
    <cellStyle name="Normal 2 4 3 2 4 4" xfId="866"/>
    <cellStyle name="Normal 2 4 3 2 4 4 2" xfId="1833"/>
    <cellStyle name="Normal 2 4 3 2 4 5" xfId="1057"/>
    <cellStyle name="Normal 2 4 3 2 4 6" xfId="1229"/>
    <cellStyle name="Normal 2 4 3 2 4 7" xfId="1364"/>
    <cellStyle name="Normal 2 4 3 2 4 8" xfId="1484"/>
    <cellStyle name="Normal 2 4 3 2 4 9" xfId="1830"/>
    <cellStyle name="Normal 2 4 3 2 5" xfId="289"/>
    <cellStyle name="Normal 2 4 3 2 5 2" xfId="663"/>
    <cellStyle name="Normal 2 4 3 2 5 2 2" xfId="1834"/>
    <cellStyle name="Normal 2 4 3 2 6" xfId="541"/>
    <cellStyle name="Normal 2 4 3 2 6 2" xfId="1835"/>
    <cellStyle name="Normal 2 4 3 2 7" xfId="862"/>
    <cellStyle name="Normal 2 4 3 2 8" xfId="950"/>
    <cellStyle name="Normal 2 4 3 2 9" xfId="802"/>
    <cellStyle name="Normal 2 4 3 2_Betalingsinfrastruktur" xfId="664"/>
    <cellStyle name="Normal 2 4 3 3" xfId="150"/>
    <cellStyle name="Normal 2 4 3 3 10" xfId="1365"/>
    <cellStyle name="Normal 2 4 3 3 11" xfId="1485"/>
    <cellStyle name="Normal 2 4 3 3 12" xfId="1836"/>
    <cellStyle name="Normal 2 4 3 3 2" xfId="295"/>
    <cellStyle name="Normal 2 4 3 3 2 2" xfId="450"/>
    <cellStyle name="Normal 2 4 3 3 2 2 2" xfId="1838"/>
    <cellStyle name="Normal 2 4 3 3 2 3" xfId="666"/>
    <cellStyle name="Normal 2 4 3 3 2 3 2" xfId="1839"/>
    <cellStyle name="Normal 2 4 3 3 2 4" xfId="868"/>
    <cellStyle name="Normal 2 4 3 3 2 4 2" xfId="1840"/>
    <cellStyle name="Normal 2 4 3 3 2 5" xfId="1059"/>
    <cellStyle name="Normal 2 4 3 3 2 6" xfId="1231"/>
    <cellStyle name="Normal 2 4 3 3 2 7" xfId="1366"/>
    <cellStyle name="Normal 2 4 3 3 2 8" xfId="1486"/>
    <cellStyle name="Normal 2 4 3 3 2 9" xfId="1837"/>
    <cellStyle name="Normal 2 4 3 3 3" xfId="294"/>
    <cellStyle name="Normal 2 4 3 3 3 2" xfId="667"/>
    <cellStyle name="Normal 2 4 3 3 3 2 2" xfId="1842"/>
    <cellStyle name="Normal 2 4 3 3 3 3" xfId="1841"/>
    <cellStyle name="Normal 2 4 3 3 4" xfId="449"/>
    <cellStyle name="Normal 2 4 3 3 4 2" xfId="1843"/>
    <cellStyle name="Normal 2 4 3 3 5" xfId="543"/>
    <cellStyle name="Normal 2 4 3 3 5 2" xfId="1844"/>
    <cellStyle name="Normal 2 4 3 3 6" xfId="665"/>
    <cellStyle name="Normal 2 4 3 3 6 2" xfId="1845"/>
    <cellStyle name="Normal 2 4 3 3 7" xfId="867"/>
    <cellStyle name="Normal 2 4 3 3 7 2" xfId="1846"/>
    <cellStyle name="Normal 2 4 3 3 8" xfId="1058"/>
    <cellStyle name="Normal 2 4 3 3 9" xfId="1230"/>
    <cellStyle name="Normal 2 4 3 3_Betalingsinfrastruktur" xfId="668"/>
    <cellStyle name="Normal 2 4 3 4" xfId="296"/>
    <cellStyle name="Normal 2 4 3 4 2" xfId="451"/>
    <cellStyle name="Normal 2 4 3 4 2 2" xfId="1848"/>
    <cellStyle name="Normal 2 4 3 4 3" xfId="669"/>
    <cellStyle name="Normal 2 4 3 4 3 2" xfId="1849"/>
    <cellStyle name="Normal 2 4 3 4 4" xfId="869"/>
    <cellStyle name="Normal 2 4 3 4 4 2" xfId="1850"/>
    <cellStyle name="Normal 2 4 3 4 5" xfId="1060"/>
    <cellStyle name="Normal 2 4 3 4 6" xfId="1232"/>
    <cellStyle name="Normal 2 4 3 4 7" xfId="1367"/>
    <cellStyle name="Normal 2 4 3 4 8" xfId="1487"/>
    <cellStyle name="Normal 2 4 3 4 9" xfId="1847"/>
    <cellStyle name="Normal 2 4 3 5" xfId="297"/>
    <cellStyle name="Normal 2 4 3 5 2" xfId="452"/>
    <cellStyle name="Normal 2 4 3 5 2 2" xfId="1852"/>
    <cellStyle name="Normal 2 4 3 5 3" xfId="670"/>
    <cellStyle name="Normal 2 4 3 5 3 2" xfId="1853"/>
    <cellStyle name="Normal 2 4 3 5 4" xfId="870"/>
    <cellStyle name="Normal 2 4 3 5 4 2" xfId="1854"/>
    <cellStyle name="Normal 2 4 3 5 5" xfId="1061"/>
    <cellStyle name="Normal 2 4 3 5 6" xfId="1233"/>
    <cellStyle name="Normal 2 4 3 5 7" xfId="1368"/>
    <cellStyle name="Normal 2 4 3 5 8" xfId="1488"/>
    <cellStyle name="Normal 2 4 3 5 9" xfId="1851"/>
    <cellStyle name="Normal 2 4 3 6" xfId="288"/>
    <cellStyle name="Normal 2 4 3 6 2" xfId="671"/>
    <cellStyle name="Normal 2 4 3 6 2 2" xfId="1855"/>
    <cellStyle name="Normal 2 4 3 7" xfId="540"/>
    <cellStyle name="Normal 2 4 3 7 2" xfId="1856"/>
    <cellStyle name="Normal 2 4 3 8" xfId="861"/>
    <cellStyle name="Normal 2 4 3 9" xfId="949"/>
    <cellStyle name="Normal 2 4 3_Betalingsinfrastruktur" xfId="672"/>
    <cellStyle name="Normal 2 4 4" xfId="127"/>
    <cellStyle name="Normal 2 4 4 10" xfId="953"/>
    <cellStyle name="Normal 2 4 4 11" xfId="1857"/>
    <cellStyle name="Normal 2 4 4 2" xfId="156"/>
    <cellStyle name="Normal 2 4 4 2 10" xfId="1369"/>
    <cellStyle name="Normal 2 4 4 2 11" xfId="1489"/>
    <cellStyle name="Normal 2 4 4 2 12" xfId="1858"/>
    <cellStyle name="Normal 2 4 4 2 2" xfId="300"/>
    <cellStyle name="Normal 2 4 4 2 2 2" xfId="454"/>
    <cellStyle name="Normal 2 4 4 2 2 2 2" xfId="1860"/>
    <cellStyle name="Normal 2 4 4 2 2 3" xfId="674"/>
    <cellStyle name="Normal 2 4 4 2 2 3 2" xfId="1861"/>
    <cellStyle name="Normal 2 4 4 2 2 4" xfId="873"/>
    <cellStyle name="Normal 2 4 4 2 2 4 2" xfId="1862"/>
    <cellStyle name="Normal 2 4 4 2 2 5" xfId="1063"/>
    <cellStyle name="Normal 2 4 4 2 2 6" xfId="1235"/>
    <cellStyle name="Normal 2 4 4 2 2 7" xfId="1370"/>
    <cellStyle name="Normal 2 4 4 2 2 8" xfId="1490"/>
    <cellStyle name="Normal 2 4 4 2 2 9" xfId="1859"/>
    <cellStyle name="Normal 2 4 4 2 3" xfId="299"/>
    <cellStyle name="Normal 2 4 4 2 3 2" xfId="675"/>
    <cellStyle name="Normal 2 4 4 2 3 2 2" xfId="1864"/>
    <cellStyle name="Normal 2 4 4 2 3 3" xfId="1863"/>
    <cellStyle name="Normal 2 4 4 2 4" xfId="453"/>
    <cellStyle name="Normal 2 4 4 2 4 2" xfId="1865"/>
    <cellStyle name="Normal 2 4 4 2 5" xfId="545"/>
    <cellStyle name="Normal 2 4 4 2 5 2" xfId="1866"/>
    <cellStyle name="Normal 2 4 4 2 6" xfId="673"/>
    <cellStyle name="Normal 2 4 4 2 6 2" xfId="1867"/>
    <cellStyle name="Normal 2 4 4 2 7" xfId="872"/>
    <cellStyle name="Normal 2 4 4 2 7 2" xfId="1868"/>
    <cellStyle name="Normal 2 4 4 2 8" xfId="1062"/>
    <cellStyle name="Normal 2 4 4 2 9" xfId="1234"/>
    <cellStyle name="Normal 2 4 4 2_Betalingsinfrastruktur" xfId="676"/>
    <cellStyle name="Normal 2 4 4 3" xfId="301"/>
    <cellStyle name="Normal 2 4 4 3 2" xfId="455"/>
    <cellStyle name="Normal 2 4 4 3 2 2" xfId="1870"/>
    <cellStyle name="Normal 2 4 4 3 3" xfId="677"/>
    <cellStyle name="Normal 2 4 4 3 3 2" xfId="1871"/>
    <cellStyle name="Normal 2 4 4 3 4" xfId="874"/>
    <cellStyle name="Normal 2 4 4 3 4 2" xfId="1872"/>
    <cellStyle name="Normal 2 4 4 3 5" xfId="1064"/>
    <cellStyle name="Normal 2 4 4 3 6" xfId="1236"/>
    <cellStyle name="Normal 2 4 4 3 7" xfId="1371"/>
    <cellStyle name="Normal 2 4 4 3 8" xfId="1491"/>
    <cellStyle name="Normal 2 4 4 3 9" xfId="1869"/>
    <cellStyle name="Normal 2 4 4 4" xfId="302"/>
    <cellStyle name="Normal 2 4 4 4 2" xfId="456"/>
    <cellStyle name="Normal 2 4 4 4 2 2" xfId="1874"/>
    <cellStyle name="Normal 2 4 4 4 3" xfId="678"/>
    <cellStyle name="Normal 2 4 4 4 3 2" xfId="1875"/>
    <cellStyle name="Normal 2 4 4 4 4" xfId="875"/>
    <cellStyle name="Normal 2 4 4 4 4 2" xfId="1876"/>
    <cellStyle name="Normal 2 4 4 4 5" xfId="1065"/>
    <cellStyle name="Normal 2 4 4 4 6" xfId="1237"/>
    <cellStyle name="Normal 2 4 4 4 7" xfId="1372"/>
    <cellStyle name="Normal 2 4 4 4 8" xfId="1492"/>
    <cellStyle name="Normal 2 4 4 4 9" xfId="1873"/>
    <cellStyle name="Normal 2 4 4 5" xfId="298"/>
    <cellStyle name="Normal 2 4 4 5 2" xfId="679"/>
    <cellStyle name="Normal 2 4 4 5 2 2" xfId="1877"/>
    <cellStyle name="Normal 2 4 4 6" xfId="544"/>
    <cellStyle name="Normal 2 4 4 6 2" xfId="1878"/>
    <cellStyle name="Normal 2 4 4 7" xfId="871"/>
    <cellStyle name="Normal 2 4 4 8" xfId="952"/>
    <cellStyle name="Normal 2 4 4 9" xfId="803"/>
    <cellStyle name="Normal 2 4 4_Betalingsinfrastruktur" xfId="680"/>
    <cellStyle name="Normal 2 4 5" xfId="144"/>
    <cellStyle name="Normal 2 4 5 10" xfId="1373"/>
    <cellStyle name="Normal 2 4 5 11" xfId="1493"/>
    <cellStyle name="Normal 2 4 5 12" xfId="1879"/>
    <cellStyle name="Normal 2 4 5 2" xfId="304"/>
    <cellStyle name="Normal 2 4 5 2 2" xfId="458"/>
    <cellStyle name="Normal 2 4 5 2 2 2" xfId="1881"/>
    <cellStyle name="Normal 2 4 5 2 3" xfId="682"/>
    <cellStyle name="Normal 2 4 5 2 3 2" xfId="1882"/>
    <cellStyle name="Normal 2 4 5 2 4" xfId="877"/>
    <cellStyle name="Normal 2 4 5 2 4 2" xfId="1883"/>
    <cellStyle name="Normal 2 4 5 2 5" xfId="1067"/>
    <cellStyle name="Normal 2 4 5 2 6" xfId="1239"/>
    <cellStyle name="Normal 2 4 5 2 7" xfId="1374"/>
    <cellStyle name="Normal 2 4 5 2 8" xfId="1494"/>
    <cellStyle name="Normal 2 4 5 2 9" xfId="1880"/>
    <cellStyle name="Normal 2 4 5 3" xfId="303"/>
    <cellStyle name="Normal 2 4 5 3 2" xfId="683"/>
    <cellStyle name="Normal 2 4 5 3 2 2" xfId="1885"/>
    <cellStyle name="Normal 2 4 5 3 3" xfId="1884"/>
    <cellStyle name="Normal 2 4 5 4" xfId="457"/>
    <cellStyle name="Normal 2 4 5 4 2" xfId="1886"/>
    <cellStyle name="Normal 2 4 5 5" xfId="546"/>
    <cellStyle name="Normal 2 4 5 5 2" xfId="1887"/>
    <cellStyle name="Normal 2 4 5 6" xfId="681"/>
    <cellStyle name="Normal 2 4 5 6 2" xfId="1888"/>
    <cellStyle name="Normal 2 4 5 7" xfId="876"/>
    <cellStyle name="Normal 2 4 5 7 2" xfId="1889"/>
    <cellStyle name="Normal 2 4 5 8" xfId="1066"/>
    <cellStyle name="Normal 2 4 5 9" xfId="1238"/>
    <cellStyle name="Normal 2 4 5_Betalingsinfrastruktur" xfId="684"/>
    <cellStyle name="Normal 2 4 6" xfId="305"/>
    <cellStyle name="Normal 2 4 6 2" xfId="459"/>
    <cellStyle name="Normal 2 4 6 2 2" xfId="1891"/>
    <cellStyle name="Normal 2 4 6 3" xfId="685"/>
    <cellStyle name="Normal 2 4 6 3 2" xfId="1892"/>
    <cellStyle name="Normal 2 4 6 4" xfId="878"/>
    <cellStyle name="Normal 2 4 6 4 2" xfId="1893"/>
    <cellStyle name="Normal 2 4 6 5" xfId="1068"/>
    <cellStyle name="Normal 2 4 6 6" xfId="1240"/>
    <cellStyle name="Normal 2 4 6 7" xfId="1375"/>
    <cellStyle name="Normal 2 4 6 8" xfId="1495"/>
    <cellStyle name="Normal 2 4 6 9" xfId="1890"/>
    <cellStyle name="Normal 2 4 7" xfId="306"/>
    <cellStyle name="Normal 2 4 7 2" xfId="460"/>
    <cellStyle name="Normal 2 4 7 2 2" xfId="1895"/>
    <cellStyle name="Normal 2 4 7 3" xfId="686"/>
    <cellStyle name="Normal 2 4 7 3 2" xfId="1896"/>
    <cellStyle name="Normal 2 4 7 4" xfId="879"/>
    <cellStyle name="Normal 2 4 7 4 2" xfId="1897"/>
    <cellStyle name="Normal 2 4 7 5" xfId="1069"/>
    <cellStyle name="Normal 2 4 7 6" xfId="1241"/>
    <cellStyle name="Normal 2 4 7 7" xfId="1376"/>
    <cellStyle name="Normal 2 4 7 8" xfId="1496"/>
    <cellStyle name="Normal 2 4 7 9" xfId="1894"/>
    <cellStyle name="Normal 2 4 8" xfId="539"/>
    <cellStyle name="Normal 2 4 8 2" xfId="687"/>
    <cellStyle name="Normal 2 4 8 2 2" xfId="1899"/>
    <cellStyle name="Normal 2 4 8 3" xfId="1898"/>
    <cellStyle name="Normal 2 4 9" xfId="1812"/>
    <cellStyle name="Normal 2 4_Ark2" xfId="1070"/>
    <cellStyle name="Normal 2 40" xfId="589"/>
    <cellStyle name="Normal 2 41" xfId="817"/>
    <cellStyle name="Normal 2 42" xfId="795"/>
    <cellStyle name="Normal 2 43" xfId="789"/>
    <cellStyle name="Normal 2 44" xfId="796"/>
    <cellStyle name="Normal 2 45" xfId="1014"/>
    <cellStyle name="Normal 2 46" xfId="978"/>
    <cellStyle name="Normal 2 47" xfId="1140"/>
    <cellStyle name="Normal 2 48" xfId="980"/>
    <cellStyle name="Normal 2 49" xfId="1141"/>
    <cellStyle name="Normal 2 5" xfId="56"/>
    <cellStyle name="Normal 2 5 10" xfId="804"/>
    <cellStyle name="Normal 2 5 11" xfId="1900"/>
    <cellStyle name="Normal 2 5 2" xfId="130"/>
    <cellStyle name="Normal 2 5 2 10" xfId="957"/>
    <cellStyle name="Normal 2 5 2 11" xfId="1901"/>
    <cellStyle name="Normal 2 5 2 2" xfId="159"/>
    <cellStyle name="Normal 2 5 2 2 10" xfId="1377"/>
    <cellStyle name="Normal 2 5 2 2 11" xfId="1497"/>
    <cellStyle name="Normal 2 5 2 2 12" xfId="1902"/>
    <cellStyle name="Normal 2 5 2 2 2" xfId="310"/>
    <cellStyle name="Normal 2 5 2 2 2 2" xfId="462"/>
    <cellStyle name="Normal 2 5 2 2 2 2 2" xfId="1904"/>
    <cellStyle name="Normal 2 5 2 2 2 3" xfId="689"/>
    <cellStyle name="Normal 2 5 2 2 2 3 2" xfId="1905"/>
    <cellStyle name="Normal 2 5 2 2 2 4" xfId="883"/>
    <cellStyle name="Normal 2 5 2 2 2 4 2" xfId="1906"/>
    <cellStyle name="Normal 2 5 2 2 2 5" xfId="1072"/>
    <cellStyle name="Normal 2 5 2 2 2 6" xfId="1243"/>
    <cellStyle name="Normal 2 5 2 2 2 7" xfId="1378"/>
    <cellStyle name="Normal 2 5 2 2 2 8" xfId="1498"/>
    <cellStyle name="Normal 2 5 2 2 2 9" xfId="1903"/>
    <cellStyle name="Normal 2 5 2 2 3" xfId="309"/>
    <cellStyle name="Normal 2 5 2 2 3 2" xfId="690"/>
    <cellStyle name="Normal 2 5 2 2 3 2 2" xfId="1908"/>
    <cellStyle name="Normal 2 5 2 2 3 3" xfId="1907"/>
    <cellStyle name="Normal 2 5 2 2 4" xfId="461"/>
    <cellStyle name="Normal 2 5 2 2 4 2" xfId="1909"/>
    <cellStyle name="Normal 2 5 2 2 5" xfId="549"/>
    <cellStyle name="Normal 2 5 2 2 5 2" xfId="1910"/>
    <cellStyle name="Normal 2 5 2 2 6" xfId="688"/>
    <cellStyle name="Normal 2 5 2 2 6 2" xfId="1911"/>
    <cellStyle name="Normal 2 5 2 2 7" xfId="882"/>
    <cellStyle name="Normal 2 5 2 2 7 2" xfId="1912"/>
    <cellStyle name="Normal 2 5 2 2 8" xfId="1071"/>
    <cellStyle name="Normal 2 5 2 2 9" xfId="1242"/>
    <cellStyle name="Normal 2 5 2 2_Betalingsinfrastruktur" xfId="691"/>
    <cellStyle name="Normal 2 5 2 3" xfId="311"/>
    <cellStyle name="Normal 2 5 2 3 2" xfId="463"/>
    <cellStyle name="Normal 2 5 2 3 2 2" xfId="1914"/>
    <cellStyle name="Normal 2 5 2 3 3" xfId="692"/>
    <cellStyle name="Normal 2 5 2 3 3 2" xfId="1915"/>
    <cellStyle name="Normal 2 5 2 3 4" xfId="884"/>
    <cellStyle name="Normal 2 5 2 3 4 2" xfId="1916"/>
    <cellStyle name="Normal 2 5 2 3 5" xfId="1073"/>
    <cellStyle name="Normal 2 5 2 3 6" xfId="1244"/>
    <cellStyle name="Normal 2 5 2 3 7" xfId="1379"/>
    <cellStyle name="Normal 2 5 2 3 8" xfId="1499"/>
    <cellStyle name="Normal 2 5 2 3 9" xfId="1913"/>
    <cellStyle name="Normal 2 5 2 4" xfId="312"/>
    <cellStyle name="Normal 2 5 2 4 2" xfId="464"/>
    <cellStyle name="Normal 2 5 2 4 2 2" xfId="1918"/>
    <cellStyle name="Normal 2 5 2 4 3" xfId="693"/>
    <cellStyle name="Normal 2 5 2 4 3 2" xfId="1919"/>
    <cellStyle name="Normal 2 5 2 4 4" xfId="885"/>
    <cellStyle name="Normal 2 5 2 4 4 2" xfId="1920"/>
    <cellStyle name="Normal 2 5 2 4 5" xfId="1074"/>
    <cellStyle name="Normal 2 5 2 4 6" xfId="1245"/>
    <cellStyle name="Normal 2 5 2 4 7" xfId="1380"/>
    <cellStyle name="Normal 2 5 2 4 8" xfId="1500"/>
    <cellStyle name="Normal 2 5 2 4 9" xfId="1917"/>
    <cellStyle name="Normal 2 5 2 5" xfId="308"/>
    <cellStyle name="Normal 2 5 2 5 2" xfId="694"/>
    <cellStyle name="Normal 2 5 2 5 2 2" xfId="1921"/>
    <cellStyle name="Normal 2 5 2 6" xfId="548"/>
    <cellStyle name="Normal 2 5 2 6 2" xfId="1922"/>
    <cellStyle name="Normal 2 5 2 7" xfId="881"/>
    <cellStyle name="Normal 2 5 2 8" xfId="955"/>
    <cellStyle name="Normal 2 5 2 9" xfId="805"/>
    <cellStyle name="Normal 2 5 2_Betalingsinfrastruktur" xfId="695"/>
    <cellStyle name="Normal 2 5 3" xfId="147"/>
    <cellStyle name="Normal 2 5 3 10" xfId="1381"/>
    <cellStyle name="Normal 2 5 3 11" xfId="1501"/>
    <cellStyle name="Normal 2 5 3 12" xfId="1923"/>
    <cellStyle name="Normal 2 5 3 2" xfId="314"/>
    <cellStyle name="Normal 2 5 3 2 2" xfId="466"/>
    <cellStyle name="Normal 2 5 3 2 2 2" xfId="1925"/>
    <cellStyle name="Normal 2 5 3 2 3" xfId="697"/>
    <cellStyle name="Normal 2 5 3 2 3 2" xfId="1926"/>
    <cellStyle name="Normal 2 5 3 2 4" xfId="887"/>
    <cellStyle name="Normal 2 5 3 2 4 2" xfId="1927"/>
    <cellStyle name="Normal 2 5 3 2 5" xfId="1076"/>
    <cellStyle name="Normal 2 5 3 2 6" xfId="1247"/>
    <cellStyle name="Normal 2 5 3 2 7" xfId="1382"/>
    <cellStyle name="Normal 2 5 3 2 8" xfId="1502"/>
    <cellStyle name="Normal 2 5 3 2 9" xfId="1924"/>
    <cellStyle name="Normal 2 5 3 3" xfId="313"/>
    <cellStyle name="Normal 2 5 3 3 2" xfId="698"/>
    <cellStyle name="Normal 2 5 3 3 2 2" xfId="1929"/>
    <cellStyle name="Normal 2 5 3 3 3" xfId="1928"/>
    <cellStyle name="Normal 2 5 3 4" xfId="465"/>
    <cellStyle name="Normal 2 5 3 4 2" xfId="1930"/>
    <cellStyle name="Normal 2 5 3 5" xfId="550"/>
    <cellStyle name="Normal 2 5 3 5 2" xfId="1931"/>
    <cellStyle name="Normal 2 5 3 6" xfId="696"/>
    <cellStyle name="Normal 2 5 3 6 2" xfId="1932"/>
    <cellStyle name="Normal 2 5 3 7" xfId="886"/>
    <cellStyle name="Normal 2 5 3 7 2" xfId="1933"/>
    <cellStyle name="Normal 2 5 3 8" xfId="1075"/>
    <cellStyle name="Normal 2 5 3 9" xfId="1246"/>
    <cellStyle name="Normal 2 5 3_Betalingsinfrastruktur" xfId="699"/>
    <cellStyle name="Normal 2 5 4" xfId="315"/>
    <cellStyle name="Normal 2 5 4 2" xfId="467"/>
    <cellStyle name="Normal 2 5 4 2 2" xfId="1935"/>
    <cellStyle name="Normal 2 5 4 3" xfId="700"/>
    <cellStyle name="Normal 2 5 4 3 2" xfId="1936"/>
    <cellStyle name="Normal 2 5 4 4" xfId="888"/>
    <cellStyle name="Normal 2 5 4 4 2" xfId="1937"/>
    <cellStyle name="Normal 2 5 4 5" xfId="1077"/>
    <cellStyle name="Normal 2 5 4 6" xfId="1248"/>
    <cellStyle name="Normal 2 5 4 7" xfId="1383"/>
    <cellStyle name="Normal 2 5 4 8" xfId="1503"/>
    <cellStyle name="Normal 2 5 4 9" xfId="1934"/>
    <cellStyle name="Normal 2 5 5" xfId="316"/>
    <cellStyle name="Normal 2 5 5 2" xfId="468"/>
    <cellStyle name="Normal 2 5 5 2 2" xfId="1939"/>
    <cellStyle name="Normal 2 5 5 3" xfId="701"/>
    <cellStyle name="Normal 2 5 5 3 2" xfId="1940"/>
    <cellStyle name="Normal 2 5 5 4" xfId="889"/>
    <cellStyle name="Normal 2 5 5 4 2" xfId="1941"/>
    <cellStyle name="Normal 2 5 5 5" xfId="1078"/>
    <cellStyle name="Normal 2 5 5 6" xfId="1249"/>
    <cellStyle name="Normal 2 5 5 7" xfId="1384"/>
    <cellStyle name="Normal 2 5 5 8" xfId="1504"/>
    <cellStyle name="Normal 2 5 5 9" xfId="1938"/>
    <cellStyle name="Normal 2 5 6" xfId="307"/>
    <cellStyle name="Normal 2 5 6 2" xfId="702"/>
    <cellStyle name="Normal 2 5 6 2 2" xfId="1942"/>
    <cellStyle name="Normal 2 5 7" xfId="547"/>
    <cellStyle name="Normal 2 5 7 2" xfId="1943"/>
    <cellStyle name="Normal 2 5 8" xfId="880"/>
    <cellStyle name="Normal 2 5 9" xfId="954"/>
    <cellStyle name="Normal 2 5_Betalingsinfrastruktur" xfId="703"/>
    <cellStyle name="Normal 2 50" xfId="977"/>
    <cellStyle name="Normal 2 51" xfId="1149"/>
    <cellStyle name="Normal 2 52" xfId="976"/>
    <cellStyle name="Normal 2 53" xfId="1143"/>
    <cellStyle name="Normal 2 54" xfId="979"/>
    <cellStyle name="Normal 2 55" xfId="1144"/>
    <cellStyle name="Normal 2 56" xfId="981"/>
    <cellStyle name="Normal 2 57" xfId="1151"/>
    <cellStyle name="Normal 2 58" xfId="1122"/>
    <cellStyle name="Normal 2 59" xfId="1145"/>
    <cellStyle name="Normal 2 6" xfId="121"/>
    <cellStyle name="Normal 2 6 10" xfId="958"/>
    <cellStyle name="Normal 2 6 11" xfId="1944"/>
    <cellStyle name="Normal 2 6 2" xfId="153"/>
    <cellStyle name="Normal 2 6 2 10" xfId="1385"/>
    <cellStyle name="Normal 2 6 2 11" xfId="1505"/>
    <cellStyle name="Normal 2 6 2 12" xfId="1945"/>
    <cellStyle name="Normal 2 6 2 2" xfId="319"/>
    <cellStyle name="Normal 2 6 2 2 2" xfId="470"/>
    <cellStyle name="Normal 2 6 2 2 2 2" xfId="1947"/>
    <cellStyle name="Normal 2 6 2 2 3" xfId="705"/>
    <cellStyle name="Normal 2 6 2 2 3 2" xfId="1948"/>
    <cellStyle name="Normal 2 6 2 2 4" xfId="892"/>
    <cellStyle name="Normal 2 6 2 2 4 2" xfId="1949"/>
    <cellStyle name="Normal 2 6 2 2 5" xfId="1080"/>
    <cellStyle name="Normal 2 6 2 2 6" xfId="1251"/>
    <cellStyle name="Normal 2 6 2 2 7" xfId="1386"/>
    <cellStyle name="Normal 2 6 2 2 8" xfId="1506"/>
    <cellStyle name="Normal 2 6 2 2 9" xfId="1946"/>
    <cellStyle name="Normal 2 6 2 3" xfId="318"/>
    <cellStyle name="Normal 2 6 2 3 2" xfId="706"/>
    <cellStyle name="Normal 2 6 2 3 2 2" xfId="1951"/>
    <cellStyle name="Normal 2 6 2 3 3" xfId="1950"/>
    <cellStyle name="Normal 2 6 2 4" xfId="469"/>
    <cellStyle name="Normal 2 6 2 4 2" xfId="1952"/>
    <cellStyle name="Normal 2 6 2 5" xfId="552"/>
    <cellStyle name="Normal 2 6 2 5 2" xfId="1953"/>
    <cellStyle name="Normal 2 6 2 6" xfId="704"/>
    <cellStyle name="Normal 2 6 2 6 2" xfId="1954"/>
    <cellStyle name="Normal 2 6 2 7" xfId="891"/>
    <cellStyle name="Normal 2 6 2 7 2" xfId="1955"/>
    <cellStyle name="Normal 2 6 2 8" xfId="1079"/>
    <cellStyle name="Normal 2 6 2 9" xfId="1250"/>
    <cellStyle name="Normal 2 6 2_Betalingsinfrastruktur" xfId="707"/>
    <cellStyle name="Normal 2 6 3" xfId="320"/>
    <cellStyle name="Normal 2 6 3 2" xfId="471"/>
    <cellStyle name="Normal 2 6 3 2 2" xfId="1957"/>
    <cellStyle name="Normal 2 6 3 3" xfId="708"/>
    <cellStyle name="Normal 2 6 3 3 2" xfId="1958"/>
    <cellStyle name="Normal 2 6 3 4" xfId="893"/>
    <cellStyle name="Normal 2 6 3 4 2" xfId="1959"/>
    <cellStyle name="Normal 2 6 3 5" xfId="1081"/>
    <cellStyle name="Normal 2 6 3 6" xfId="1252"/>
    <cellStyle name="Normal 2 6 3 7" xfId="1387"/>
    <cellStyle name="Normal 2 6 3 8" xfId="1507"/>
    <cellStyle name="Normal 2 6 3 9" xfId="1956"/>
    <cellStyle name="Normal 2 6 4" xfId="321"/>
    <cellStyle name="Normal 2 6 4 2" xfId="472"/>
    <cellStyle name="Normal 2 6 4 2 2" xfId="1961"/>
    <cellStyle name="Normal 2 6 4 3" xfId="709"/>
    <cellStyle name="Normal 2 6 4 3 2" xfId="1962"/>
    <cellStyle name="Normal 2 6 4 4" xfId="894"/>
    <cellStyle name="Normal 2 6 4 4 2" xfId="1963"/>
    <cellStyle name="Normal 2 6 4 5" xfId="1082"/>
    <cellStyle name="Normal 2 6 4 6" xfId="1253"/>
    <cellStyle name="Normal 2 6 4 7" xfId="1388"/>
    <cellStyle name="Normal 2 6 4 8" xfId="1508"/>
    <cellStyle name="Normal 2 6 4 9" xfId="1960"/>
    <cellStyle name="Normal 2 6 5" xfId="317"/>
    <cellStyle name="Normal 2 6 5 2" xfId="710"/>
    <cellStyle name="Normal 2 6 5 2 2" xfId="1964"/>
    <cellStyle name="Normal 2 6 6" xfId="551"/>
    <cellStyle name="Normal 2 6 6 2" xfId="1965"/>
    <cellStyle name="Normal 2 6 7" xfId="890"/>
    <cellStyle name="Normal 2 6 8" xfId="956"/>
    <cellStyle name="Normal 2 6 9" xfId="811"/>
    <cellStyle name="Normal 2 6_Betalingsinfrastruktur" xfId="711"/>
    <cellStyle name="Normal 2 60" xfId="1121"/>
    <cellStyle name="Normal 2 61" xfId="1150"/>
    <cellStyle name="Normal 2 62" xfId="1153"/>
    <cellStyle name="Normal 2 63" xfId="1152"/>
    <cellStyle name="Normal 2 64" xfId="1154"/>
    <cellStyle name="Normal 2 65" xfId="1139"/>
    <cellStyle name="Normal 2 66" xfId="1155"/>
    <cellStyle name="Normal 2 67" xfId="1137"/>
    <cellStyle name="Normal 2 68" xfId="982"/>
    <cellStyle name="Normal 2 69" xfId="1138"/>
    <cellStyle name="Normal 2 7" xfId="141"/>
    <cellStyle name="Normal 2 7 10" xfId="1389"/>
    <cellStyle name="Normal 2 7 11" xfId="1509"/>
    <cellStyle name="Normal 2 7 12" xfId="1966"/>
    <cellStyle name="Normal 2 7 2" xfId="323"/>
    <cellStyle name="Normal 2 7 2 2" xfId="474"/>
    <cellStyle name="Normal 2 7 2 2 2" xfId="1968"/>
    <cellStyle name="Normal 2 7 2 3" xfId="713"/>
    <cellStyle name="Normal 2 7 2 3 2" xfId="1969"/>
    <cellStyle name="Normal 2 7 2 4" xfId="896"/>
    <cellStyle name="Normal 2 7 2 4 2" xfId="1970"/>
    <cellStyle name="Normal 2 7 2 5" xfId="1084"/>
    <cellStyle name="Normal 2 7 2 6" xfId="1255"/>
    <cellStyle name="Normal 2 7 2 7" xfId="1390"/>
    <cellStyle name="Normal 2 7 2 8" xfId="1510"/>
    <cellStyle name="Normal 2 7 2 9" xfId="1967"/>
    <cellStyle name="Normal 2 7 3" xfId="322"/>
    <cellStyle name="Normal 2 7 3 2" xfId="714"/>
    <cellStyle name="Normal 2 7 3 2 2" xfId="1972"/>
    <cellStyle name="Normal 2 7 3 3" xfId="1971"/>
    <cellStyle name="Normal 2 7 4" xfId="473"/>
    <cellStyle name="Normal 2 7 4 2" xfId="1973"/>
    <cellStyle name="Normal 2 7 5" xfId="553"/>
    <cellStyle name="Normal 2 7 5 2" xfId="1974"/>
    <cellStyle name="Normal 2 7 6" xfId="712"/>
    <cellStyle name="Normal 2 7 6 2" xfId="1975"/>
    <cellStyle name="Normal 2 7 7" xfId="895"/>
    <cellStyle name="Normal 2 7 7 2" xfId="1976"/>
    <cellStyle name="Normal 2 7 8" xfId="1083"/>
    <cellStyle name="Normal 2 7 9" xfId="1254"/>
    <cellStyle name="Normal 2 7_Betalingsinfrastruktur" xfId="715"/>
    <cellStyle name="Normal 2 70" xfId="1156"/>
    <cellStyle name="Normal 2 71" xfId="1142"/>
    <cellStyle name="Normal 2 72" xfId="983"/>
    <cellStyle name="Normal 2 73" xfId="1133"/>
    <cellStyle name="Normal 2 74" xfId="990"/>
    <cellStyle name="Normal 2 75" xfId="1134"/>
    <cellStyle name="Normal 2 76" xfId="991"/>
    <cellStyle name="Normal 2 77" xfId="1135"/>
    <cellStyle name="Normal 2 78" xfId="992"/>
    <cellStyle name="Normal 2 79" xfId="1136"/>
    <cellStyle name="Normal 2 8" xfId="324"/>
    <cellStyle name="Normal 2 8 2" xfId="475"/>
    <cellStyle name="Normal 2 8 2 2" xfId="1978"/>
    <cellStyle name="Normal 2 8 3" xfId="716"/>
    <cellStyle name="Normal 2 8 3 2" xfId="1979"/>
    <cellStyle name="Normal 2 8 4" xfId="897"/>
    <cellStyle name="Normal 2 8 4 2" xfId="1980"/>
    <cellStyle name="Normal 2 8 5" xfId="1085"/>
    <cellStyle name="Normal 2 8 6" xfId="1256"/>
    <cellStyle name="Normal 2 8 7" xfId="1391"/>
    <cellStyle name="Normal 2 8 8" xfId="1511"/>
    <cellStyle name="Normal 2 8 9" xfId="1977"/>
    <cellStyle name="Normal 2 80" xfId="993"/>
    <cellStyle name="Normal 2 81" xfId="1148"/>
    <cellStyle name="Normal 2 82" xfId="1157"/>
    <cellStyle name="Normal 2 83" xfId="1132"/>
    <cellStyle name="Normal 2 84" xfId="1158"/>
    <cellStyle name="Normal 2 85" xfId="1129"/>
    <cellStyle name="Normal 2 86" xfId="1159"/>
    <cellStyle name="Normal 2 87" xfId="1130"/>
    <cellStyle name="Normal 2 88" xfId="994"/>
    <cellStyle name="Normal 2 89" xfId="1128"/>
    <cellStyle name="Normal 2 9" xfId="325"/>
    <cellStyle name="Normal 2 9 2" xfId="476"/>
    <cellStyle name="Normal 2 9 2 2" xfId="1982"/>
    <cellStyle name="Normal 2 9 3" xfId="717"/>
    <cellStyle name="Normal 2 9 3 2" xfId="1983"/>
    <cellStyle name="Normal 2 9 4" xfId="898"/>
    <cellStyle name="Normal 2 9 4 2" xfId="1984"/>
    <cellStyle name="Normal 2 9 5" xfId="1086"/>
    <cellStyle name="Normal 2 9 6" xfId="1257"/>
    <cellStyle name="Normal 2 9 7" xfId="1392"/>
    <cellStyle name="Normal 2 9 8" xfId="1512"/>
    <cellStyle name="Normal 2 9 9" xfId="1981"/>
    <cellStyle name="Normal 2 90" xfId="995"/>
    <cellStyle name="Normal 2 91" xfId="1131"/>
    <cellStyle name="Normal 2 92" xfId="1160"/>
    <cellStyle name="Normal 2 93" xfId="1126"/>
    <cellStyle name="Normal 2 94" xfId="1162"/>
    <cellStyle name="Normal 2 95" xfId="1127"/>
    <cellStyle name="Normal 2 96" xfId="996"/>
    <cellStyle name="Normal 2 97" xfId="1146"/>
    <cellStyle name="Normal 2 98" xfId="1161"/>
    <cellStyle name="Normal 2 99" xfId="1163"/>
    <cellStyle name="Normal 2_AKTORER_TID_NBtab" xfId="521"/>
    <cellStyle name="Normal 3" xfId="3"/>
    <cellStyle name="Normal 3 2" xfId="326"/>
    <cellStyle name="Normal 3 3" xfId="327"/>
    <cellStyle name="Normal 3_Betalingsinfrastruktur" xfId="328"/>
    <cellStyle name="Normal 3_Publtab_innenlandske priser" xfId="969"/>
    <cellStyle name="Normal 4" xfId="52"/>
    <cellStyle name="Normal 4 10" xfId="718"/>
    <cellStyle name="Normal 4 11" xfId="1985"/>
    <cellStyle name="Normal 4 2" xfId="55"/>
    <cellStyle name="Normal 4 2 2" xfId="101"/>
    <cellStyle name="Normal 4 2 3" xfId="61"/>
    <cellStyle name="Normal 4 2 3 10" xfId="812"/>
    <cellStyle name="Normal 4 2 3 11" xfId="1987"/>
    <cellStyle name="Normal 4 2 3 2" xfId="135"/>
    <cellStyle name="Normal 4 2 3 2 10" xfId="962"/>
    <cellStyle name="Normal 4 2 3 2 11" xfId="1988"/>
    <cellStyle name="Normal 4 2 3 2 2" xfId="164"/>
    <cellStyle name="Normal 4 2 3 2 2 10" xfId="1393"/>
    <cellStyle name="Normal 4 2 3 2 2 11" xfId="1513"/>
    <cellStyle name="Normal 4 2 3 2 2 12" xfId="1989"/>
    <cellStyle name="Normal 4 2 3 2 2 2" xfId="332"/>
    <cellStyle name="Normal 4 2 3 2 2 2 2" xfId="478"/>
    <cellStyle name="Normal 4 2 3 2 2 2 2 2" xfId="1991"/>
    <cellStyle name="Normal 4 2 3 2 2 2 3" xfId="720"/>
    <cellStyle name="Normal 4 2 3 2 2 2 3 2" xfId="1992"/>
    <cellStyle name="Normal 4 2 3 2 2 2 4" xfId="904"/>
    <cellStyle name="Normal 4 2 3 2 2 2 4 2" xfId="1993"/>
    <cellStyle name="Normal 4 2 3 2 2 2 5" xfId="1088"/>
    <cellStyle name="Normal 4 2 3 2 2 2 6" xfId="1259"/>
    <cellStyle name="Normal 4 2 3 2 2 2 7" xfId="1394"/>
    <cellStyle name="Normal 4 2 3 2 2 2 8" xfId="1514"/>
    <cellStyle name="Normal 4 2 3 2 2 2 9" xfId="1990"/>
    <cellStyle name="Normal 4 2 3 2 2 3" xfId="331"/>
    <cellStyle name="Normal 4 2 3 2 2 3 2" xfId="721"/>
    <cellStyle name="Normal 4 2 3 2 2 3 2 2" xfId="1995"/>
    <cellStyle name="Normal 4 2 3 2 2 3 3" xfId="1994"/>
    <cellStyle name="Normal 4 2 3 2 2 4" xfId="477"/>
    <cellStyle name="Normal 4 2 3 2 2 4 2" xfId="1996"/>
    <cellStyle name="Normal 4 2 3 2 2 5" xfId="558"/>
    <cellStyle name="Normal 4 2 3 2 2 5 2" xfId="1997"/>
    <cellStyle name="Normal 4 2 3 2 2 6" xfId="719"/>
    <cellStyle name="Normal 4 2 3 2 2 6 2" xfId="1998"/>
    <cellStyle name="Normal 4 2 3 2 2 7" xfId="903"/>
    <cellStyle name="Normal 4 2 3 2 2 7 2" xfId="1999"/>
    <cellStyle name="Normal 4 2 3 2 2 8" xfId="1087"/>
    <cellStyle name="Normal 4 2 3 2 2 9" xfId="1258"/>
    <cellStyle name="Normal 4 2 3 2 2_Betalingsinfrastruktur" xfId="722"/>
    <cellStyle name="Normal 4 2 3 2 3" xfId="333"/>
    <cellStyle name="Normal 4 2 3 2 3 2" xfId="479"/>
    <cellStyle name="Normal 4 2 3 2 3 2 2" xfId="2001"/>
    <cellStyle name="Normal 4 2 3 2 3 3" xfId="723"/>
    <cellStyle name="Normal 4 2 3 2 3 3 2" xfId="2002"/>
    <cellStyle name="Normal 4 2 3 2 3 4" xfId="905"/>
    <cellStyle name="Normal 4 2 3 2 3 4 2" xfId="2003"/>
    <cellStyle name="Normal 4 2 3 2 3 5" xfId="1089"/>
    <cellStyle name="Normal 4 2 3 2 3 6" xfId="1260"/>
    <cellStyle name="Normal 4 2 3 2 3 7" xfId="1395"/>
    <cellStyle name="Normal 4 2 3 2 3 8" xfId="1515"/>
    <cellStyle name="Normal 4 2 3 2 3 9" xfId="2000"/>
    <cellStyle name="Normal 4 2 3 2 4" xfId="334"/>
    <cellStyle name="Normal 4 2 3 2 4 2" xfId="480"/>
    <cellStyle name="Normal 4 2 3 2 4 2 2" xfId="2005"/>
    <cellStyle name="Normal 4 2 3 2 4 3" xfId="724"/>
    <cellStyle name="Normal 4 2 3 2 4 3 2" xfId="2006"/>
    <cellStyle name="Normal 4 2 3 2 4 4" xfId="906"/>
    <cellStyle name="Normal 4 2 3 2 4 4 2" xfId="2007"/>
    <cellStyle name="Normal 4 2 3 2 4 5" xfId="1090"/>
    <cellStyle name="Normal 4 2 3 2 4 6" xfId="1261"/>
    <cellStyle name="Normal 4 2 3 2 4 7" xfId="1396"/>
    <cellStyle name="Normal 4 2 3 2 4 8" xfId="1516"/>
    <cellStyle name="Normal 4 2 3 2 4 9" xfId="2004"/>
    <cellStyle name="Normal 4 2 3 2 5" xfId="330"/>
    <cellStyle name="Normal 4 2 3 2 5 2" xfId="725"/>
    <cellStyle name="Normal 4 2 3 2 5 2 2" xfId="2008"/>
    <cellStyle name="Normal 4 2 3 2 6" xfId="557"/>
    <cellStyle name="Normal 4 2 3 2 6 2" xfId="2009"/>
    <cellStyle name="Normal 4 2 3 2 7" xfId="902"/>
    <cellStyle name="Normal 4 2 3 2 8" xfId="960"/>
    <cellStyle name="Normal 4 2 3 2 9" xfId="813"/>
    <cellStyle name="Normal 4 2 3 2_Betalingsinfrastruktur" xfId="726"/>
    <cellStyle name="Normal 4 2 3 3" xfId="152"/>
    <cellStyle name="Normal 4 2 3 3 10" xfId="1397"/>
    <cellStyle name="Normal 4 2 3 3 11" xfId="1517"/>
    <cellStyle name="Normal 4 2 3 3 12" xfId="2010"/>
    <cellStyle name="Normal 4 2 3 3 2" xfId="336"/>
    <cellStyle name="Normal 4 2 3 3 2 2" xfId="482"/>
    <cellStyle name="Normal 4 2 3 3 2 2 2" xfId="2012"/>
    <cellStyle name="Normal 4 2 3 3 2 3" xfId="728"/>
    <cellStyle name="Normal 4 2 3 3 2 3 2" xfId="2013"/>
    <cellStyle name="Normal 4 2 3 3 2 4" xfId="908"/>
    <cellStyle name="Normal 4 2 3 3 2 4 2" xfId="2014"/>
    <cellStyle name="Normal 4 2 3 3 2 5" xfId="1092"/>
    <cellStyle name="Normal 4 2 3 3 2 6" xfId="1263"/>
    <cellStyle name="Normal 4 2 3 3 2 7" xfId="1398"/>
    <cellStyle name="Normal 4 2 3 3 2 8" xfId="1518"/>
    <cellStyle name="Normal 4 2 3 3 2 9" xfId="2011"/>
    <cellStyle name="Normal 4 2 3 3 3" xfId="335"/>
    <cellStyle name="Normal 4 2 3 3 3 2" xfId="729"/>
    <cellStyle name="Normal 4 2 3 3 3 2 2" xfId="2016"/>
    <cellStyle name="Normal 4 2 3 3 3 3" xfId="2015"/>
    <cellStyle name="Normal 4 2 3 3 4" xfId="481"/>
    <cellStyle name="Normal 4 2 3 3 4 2" xfId="2017"/>
    <cellStyle name="Normal 4 2 3 3 5" xfId="559"/>
    <cellStyle name="Normal 4 2 3 3 5 2" xfId="2018"/>
    <cellStyle name="Normal 4 2 3 3 6" xfId="727"/>
    <cellStyle name="Normal 4 2 3 3 6 2" xfId="2019"/>
    <cellStyle name="Normal 4 2 3 3 7" xfId="907"/>
    <cellStyle name="Normal 4 2 3 3 7 2" xfId="2020"/>
    <cellStyle name="Normal 4 2 3 3 8" xfId="1091"/>
    <cellStyle name="Normal 4 2 3 3 9" xfId="1262"/>
    <cellStyle name="Normal 4 2 3 3_Betalingsinfrastruktur" xfId="730"/>
    <cellStyle name="Normal 4 2 3 4" xfId="337"/>
    <cellStyle name="Normal 4 2 3 4 2" xfId="483"/>
    <cellStyle name="Normal 4 2 3 4 2 2" xfId="2022"/>
    <cellStyle name="Normal 4 2 3 4 3" xfId="731"/>
    <cellStyle name="Normal 4 2 3 4 3 2" xfId="2023"/>
    <cellStyle name="Normal 4 2 3 4 4" xfId="909"/>
    <cellStyle name="Normal 4 2 3 4 4 2" xfId="2024"/>
    <cellStyle name="Normal 4 2 3 4 5" xfId="1093"/>
    <cellStyle name="Normal 4 2 3 4 6" xfId="1264"/>
    <cellStyle name="Normal 4 2 3 4 7" xfId="1399"/>
    <cellStyle name="Normal 4 2 3 4 8" xfId="1519"/>
    <cellStyle name="Normal 4 2 3 4 9" xfId="2021"/>
    <cellStyle name="Normal 4 2 3 5" xfId="338"/>
    <cellStyle name="Normal 4 2 3 5 2" xfId="484"/>
    <cellStyle name="Normal 4 2 3 5 2 2" xfId="2026"/>
    <cellStyle name="Normal 4 2 3 5 3" xfId="732"/>
    <cellStyle name="Normal 4 2 3 5 3 2" xfId="2027"/>
    <cellStyle name="Normal 4 2 3 5 4" xfId="910"/>
    <cellStyle name="Normal 4 2 3 5 4 2" xfId="2028"/>
    <cellStyle name="Normal 4 2 3 5 5" xfId="1094"/>
    <cellStyle name="Normal 4 2 3 5 6" xfId="1265"/>
    <cellStyle name="Normal 4 2 3 5 7" xfId="1400"/>
    <cellStyle name="Normal 4 2 3 5 8" xfId="1520"/>
    <cellStyle name="Normal 4 2 3 5 9" xfId="2025"/>
    <cellStyle name="Normal 4 2 3 6" xfId="329"/>
    <cellStyle name="Normal 4 2 3 6 2" xfId="733"/>
    <cellStyle name="Normal 4 2 3 6 2 2" xfId="2029"/>
    <cellStyle name="Normal 4 2 3 7" xfId="556"/>
    <cellStyle name="Normal 4 2 3 7 2" xfId="2030"/>
    <cellStyle name="Normal 4 2 3 8" xfId="901"/>
    <cellStyle name="Normal 4 2 3 9" xfId="959"/>
    <cellStyle name="Normal 4 2 3_Betalingsinfrastruktur" xfId="734"/>
    <cellStyle name="Normal 4 2 4" xfId="129"/>
    <cellStyle name="Normal 4 2 4 10" xfId="965"/>
    <cellStyle name="Normal 4 2 4 11" xfId="2031"/>
    <cellStyle name="Normal 4 2 4 2" xfId="158"/>
    <cellStyle name="Normal 4 2 4 2 10" xfId="1401"/>
    <cellStyle name="Normal 4 2 4 2 11" xfId="1521"/>
    <cellStyle name="Normal 4 2 4 2 12" xfId="2032"/>
    <cellStyle name="Normal 4 2 4 2 2" xfId="341"/>
    <cellStyle name="Normal 4 2 4 2 2 2" xfId="486"/>
    <cellStyle name="Normal 4 2 4 2 2 2 2" xfId="2034"/>
    <cellStyle name="Normal 4 2 4 2 2 3" xfId="736"/>
    <cellStyle name="Normal 4 2 4 2 2 3 2" xfId="2035"/>
    <cellStyle name="Normal 4 2 4 2 2 4" xfId="913"/>
    <cellStyle name="Normal 4 2 4 2 2 4 2" xfId="2036"/>
    <cellStyle name="Normal 4 2 4 2 2 5" xfId="1096"/>
    <cellStyle name="Normal 4 2 4 2 2 6" xfId="1267"/>
    <cellStyle name="Normal 4 2 4 2 2 7" xfId="1402"/>
    <cellStyle name="Normal 4 2 4 2 2 8" xfId="1522"/>
    <cellStyle name="Normal 4 2 4 2 2 9" xfId="2033"/>
    <cellStyle name="Normal 4 2 4 2 3" xfId="340"/>
    <cellStyle name="Normal 4 2 4 2 3 2" xfId="737"/>
    <cellStyle name="Normal 4 2 4 2 3 2 2" xfId="2038"/>
    <cellStyle name="Normal 4 2 4 2 3 3" xfId="2037"/>
    <cellStyle name="Normal 4 2 4 2 4" xfId="485"/>
    <cellStyle name="Normal 4 2 4 2 4 2" xfId="2039"/>
    <cellStyle name="Normal 4 2 4 2 5" xfId="561"/>
    <cellStyle name="Normal 4 2 4 2 5 2" xfId="2040"/>
    <cellStyle name="Normal 4 2 4 2 6" xfId="735"/>
    <cellStyle name="Normal 4 2 4 2 6 2" xfId="2041"/>
    <cellStyle name="Normal 4 2 4 2 7" xfId="912"/>
    <cellStyle name="Normal 4 2 4 2 7 2" xfId="2042"/>
    <cellStyle name="Normal 4 2 4 2 8" xfId="1095"/>
    <cellStyle name="Normal 4 2 4 2 9" xfId="1266"/>
    <cellStyle name="Normal 4 2 4 2_Betalingsinfrastruktur" xfId="738"/>
    <cellStyle name="Normal 4 2 4 3" xfId="342"/>
    <cellStyle name="Normal 4 2 4 3 2" xfId="487"/>
    <cellStyle name="Normal 4 2 4 3 2 2" xfId="2044"/>
    <cellStyle name="Normal 4 2 4 3 3" xfId="739"/>
    <cellStyle name="Normal 4 2 4 3 3 2" xfId="2045"/>
    <cellStyle name="Normal 4 2 4 3 4" xfId="914"/>
    <cellStyle name="Normal 4 2 4 3 4 2" xfId="2046"/>
    <cellStyle name="Normal 4 2 4 3 5" xfId="1097"/>
    <cellStyle name="Normal 4 2 4 3 6" xfId="1268"/>
    <cellStyle name="Normal 4 2 4 3 7" xfId="1403"/>
    <cellStyle name="Normal 4 2 4 3 8" xfId="1523"/>
    <cellStyle name="Normal 4 2 4 3 9" xfId="2043"/>
    <cellStyle name="Normal 4 2 4 4" xfId="343"/>
    <cellStyle name="Normal 4 2 4 4 2" xfId="488"/>
    <cellStyle name="Normal 4 2 4 4 2 2" xfId="2048"/>
    <cellStyle name="Normal 4 2 4 4 3" xfId="740"/>
    <cellStyle name="Normal 4 2 4 4 3 2" xfId="2049"/>
    <cellStyle name="Normal 4 2 4 4 4" xfId="915"/>
    <cellStyle name="Normal 4 2 4 4 4 2" xfId="2050"/>
    <cellStyle name="Normal 4 2 4 4 5" xfId="1098"/>
    <cellStyle name="Normal 4 2 4 4 6" xfId="1269"/>
    <cellStyle name="Normal 4 2 4 4 7" xfId="1404"/>
    <cellStyle name="Normal 4 2 4 4 8" xfId="1524"/>
    <cellStyle name="Normal 4 2 4 4 9" xfId="2047"/>
    <cellStyle name="Normal 4 2 4 5" xfId="339"/>
    <cellStyle name="Normal 4 2 4 5 2" xfId="741"/>
    <cellStyle name="Normal 4 2 4 5 2 2" xfId="2051"/>
    <cellStyle name="Normal 4 2 4 6" xfId="560"/>
    <cellStyle name="Normal 4 2 4 6 2" xfId="2052"/>
    <cellStyle name="Normal 4 2 4 7" xfId="911"/>
    <cellStyle name="Normal 4 2 4 8" xfId="961"/>
    <cellStyle name="Normal 4 2 4 9" xfId="820"/>
    <cellStyle name="Normal 4 2 4_Betalingsinfrastruktur" xfId="742"/>
    <cellStyle name="Normal 4 2 5" xfId="146"/>
    <cellStyle name="Normal 4 2 5 10" xfId="1405"/>
    <cellStyle name="Normal 4 2 5 11" xfId="1525"/>
    <cellStyle name="Normal 4 2 5 12" xfId="2053"/>
    <cellStyle name="Normal 4 2 5 2" xfId="345"/>
    <cellStyle name="Normal 4 2 5 2 2" xfId="490"/>
    <cellStyle name="Normal 4 2 5 2 2 2" xfId="2055"/>
    <cellStyle name="Normal 4 2 5 2 3" xfId="744"/>
    <cellStyle name="Normal 4 2 5 2 3 2" xfId="2056"/>
    <cellStyle name="Normal 4 2 5 2 4" xfId="917"/>
    <cellStyle name="Normal 4 2 5 2 4 2" xfId="2057"/>
    <cellStyle name="Normal 4 2 5 2 5" xfId="1100"/>
    <cellStyle name="Normal 4 2 5 2 6" xfId="1271"/>
    <cellStyle name="Normal 4 2 5 2 7" xfId="1406"/>
    <cellStyle name="Normal 4 2 5 2 8" xfId="1526"/>
    <cellStyle name="Normal 4 2 5 2 9" xfId="2054"/>
    <cellStyle name="Normal 4 2 5 3" xfId="344"/>
    <cellStyle name="Normal 4 2 5 3 2" xfId="745"/>
    <cellStyle name="Normal 4 2 5 3 2 2" xfId="2059"/>
    <cellStyle name="Normal 4 2 5 3 3" xfId="2058"/>
    <cellStyle name="Normal 4 2 5 4" xfId="489"/>
    <cellStyle name="Normal 4 2 5 4 2" xfId="2060"/>
    <cellStyle name="Normal 4 2 5 5" xfId="562"/>
    <cellStyle name="Normal 4 2 5 5 2" xfId="2061"/>
    <cellStyle name="Normal 4 2 5 6" xfId="743"/>
    <cellStyle name="Normal 4 2 5 6 2" xfId="2062"/>
    <cellStyle name="Normal 4 2 5 7" xfId="916"/>
    <cellStyle name="Normal 4 2 5 7 2" xfId="2063"/>
    <cellStyle name="Normal 4 2 5 8" xfId="1099"/>
    <cellStyle name="Normal 4 2 5 9" xfId="1270"/>
    <cellStyle name="Normal 4 2 5_Betalingsinfrastruktur" xfId="746"/>
    <cellStyle name="Normal 4 2 6" xfId="346"/>
    <cellStyle name="Normal 4 2 6 2" xfId="491"/>
    <cellStyle name="Normal 4 2 6 2 2" xfId="2065"/>
    <cellStyle name="Normal 4 2 6 3" xfId="747"/>
    <cellStyle name="Normal 4 2 6 3 2" xfId="2066"/>
    <cellStyle name="Normal 4 2 6 4" xfId="918"/>
    <cellStyle name="Normal 4 2 6 4 2" xfId="2067"/>
    <cellStyle name="Normal 4 2 6 5" xfId="1101"/>
    <cellStyle name="Normal 4 2 6 6" xfId="1272"/>
    <cellStyle name="Normal 4 2 6 7" xfId="1407"/>
    <cellStyle name="Normal 4 2 6 8" xfId="1527"/>
    <cellStyle name="Normal 4 2 6 9" xfId="2064"/>
    <cellStyle name="Normal 4 2 7" xfId="347"/>
    <cellStyle name="Normal 4 2 7 2" xfId="492"/>
    <cellStyle name="Normal 4 2 7 2 2" xfId="2069"/>
    <cellStyle name="Normal 4 2 7 3" xfId="748"/>
    <cellStyle name="Normal 4 2 7 3 2" xfId="2070"/>
    <cellStyle name="Normal 4 2 7 4" xfId="919"/>
    <cellStyle name="Normal 4 2 7 4 2" xfId="2071"/>
    <cellStyle name="Normal 4 2 7 5" xfId="1102"/>
    <cellStyle name="Normal 4 2 7 6" xfId="1273"/>
    <cellStyle name="Normal 4 2 7 7" xfId="1408"/>
    <cellStyle name="Normal 4 2 7 8" xfId="1528"/>
    <cellStyle name="Normal 4 2 7 9" xfId="2068"/>
    <cellStyle name="Normal 4 2 8" xfId="555"/>
    <cellStyle name="Normal 4 2 8 2" xfId="749"/>
    <cellStyle name="Normal 4 2 8 2 2" xfId="2073"/>
    <cellStyle name="Normal 4 2 8 3" xfId="2072"/>
    <cellStyle name="Normal 4 2 9" xfId="1986"/>
    <cellStyle name="Normal 4 2_Ark2" xfId="1103"/>
    <cellStyle name="Normal 4 3" xfId="100"/>
    <cellStyle name="Normal 4 4" xfId="58"/>
    <cellStyle name="Normal 4 4 10" xfId="899"/>
    <cellStyle name="Normal 4 4 11" xfId="2074"/>
    <cellStyle name="Normal 4 4 2" xfId="132"/>
    <cellStyle name="Normal 4 4 2 10" xfId="967"/>
    <cellStyle name="Normal 4 4 2 11" xfId="2075"/>
    <cellStyle name="Normal 4 4 2 2" xfId="161"/>
    <cellStyle name="Normal 4 4 2 2 10" xfId="1409"/>
    <cellStyle name="Normal 4 4 2 2 11" xfId="1529"/>
    <cellStyle name="Normal 4 4 2 2 12" xfId="2076"/>
    <cellStyle name="Normal 4 4 2 2 2" xfId="351"/>
    <cellStyle name="Normal 4 4 2 2 2 2" xfId="494"/>
    <cellStyle name="Normal 4 4 2 2 2 2 2" xfId="2078"/>
    <cellStyle name="Normal 4 4 2 2 2 3" xfId="751"/>
    <cellStyle name="Normal 4 4 2 2 2 3 2" xfId="2079"/>
    <cellStyle name="Normal 4 4 2 2 2 4" xfId="923"/>
    <cellStyle name="Normal 4 4 2 2 2 4 2" xfId="2080"/>
    <cellStyle name="Normal 4 4 2 2 2 5" xfId="1105"/>
    <cellStyle name="Normal 4 4 2 2 2 6" xfId="1275"/>
    <cellStyle name="Normal 4 4 2 2 2 7" xfId="1410"/>
    <cellStyle name="Normal 4 4 2 2 2 8" xfId="1530"/>
    <cellStyle name="Normal 4 4 2 2 2 9" xfId="2077"/>
    <cellStyle name="Normal 4 4 2 2 3" xfId="350"/>
    <cellStyle name="Normal 4 4 2 2 3 2" xfId="752"/>
    <cellStyle name="Normal 4 4 2 2 3 2 2" xfId="2082"/>
    <cellStyle name="Normal 4 4 2 2 3 3" xfId="2081"/>
    <cellStyle name="Normal 4 4 2 2 4" xfId="493"/>
    <cellStyle name="Normal 4 4 2 2 4 2" xfId="2083"/>
    <cellStyle name="Normal 4 4 2 2 5" xfId="565"/>
    <cellStyle name="Normal 4 4 2 2 5 2" xfId="2084"/>
    <cellStyle name="Normal 4 4 2 2 6" xfId="750"/>
    <cellStyle name="Normal 4 4 2 2 6 2" xfId="2085"/>
    <cellStyle name="Normal 4 4 2 2 7" xfId="922"/>
    <cellStyle name="Normal 4 4 2 2 7 2" xfId="2086"/>
    <cellStyle name="Normal 4 4 2 2 8" xfId="1104"/>
    <cellStyle name="Normal 4 4 2 2 9" xfId="1274"/>
    <cellStyle name="Normal 4 4 2 2_Betalingsinfrastruktur" xfId="753"/>
    <cellStyle name="Normal 4 4 2 3" xfId="352"/>
    <cellStyle name="Normal 4 4 2 3 2" xfId="495"/>
    <cellStyle name="Normal 4 4 2 3 2 2" xfId="2088"/>
    <cellStyle name="Normal 4 4 2 3 3" xfId="754"/>
    <cellStyle name="Normal 4 4 2 3 3 2" xfId="2089"/>
    <cellStyle name="Normal 4 4 2 3 4" xfId="924"/>
    <cellStyle name="Normal 4 4 2 3 4 2" xfId="2090"/>
    <cellStyle name="Normal 4 4 2 3 5" xfId="1106"/>
    <cellStyle name="Normal 4 4 2 3 6" xfId="1276"/>
    <cellStyle name="Normal 4 4 2 3 7" xfId="1411"/>
    <cellStyle name="Normal 4 4 2 3 8" xfId="1531"/>
    <cellStyle name="Normal 4 4 2 3 9" xfId="2087"/>
    <cellStyle name="Normal 4 4 2 4" xfId="353"/>
    <cellStyle name="Normal 4 4 2 4 2" xfId="496"/>
    <cellStyle name="Normal 4 4 2 4 2 2" xfId="2092"/>
    <cellStyle name="Normal 4 4 2 4 3" xfId="755"/>
    <cellStyle name="Normal 4 4 2 4 3 2" xfId="2093"/>
    <cellStyle name="Normal 4 4 2 4 4" xfId="925"/>
    <cellStyle name="Normal 4 4 2 4 4 2" xfId="2094"/>
    <cellStyle name="Normal 4 4 2 4 5" xfId="1107"/>
    <cellStyle name="Normal 4 4 2 4 6" xfId="1277"/>
    <cellStyle name="Normal 4 4 2 4 7" xfId="1412"/>
    <cellStyle name="Normal 4 4 2 4 8" xfId="1532"/>
    <cellStyle name="Normal 4 4 2 4 9" xfId="2091"/>
    <cellStyle name="Normal 4 4 2 5" xfId="349"/>
    <cellStyle name="Normal 4 4 2 5 2" xfId="756"/>
    <cellStyle name="Normal 4 4 2 5 2 2" xfId="2095"/>
    <cellStyle name="Normal 4 4 2 6" xfId="564"/>
    <cellStyle name="Normal 4 4 2 6 2" xfId="2096"/>
    <cellStyle name="Normal 4 4 2 7" xfId="921"/>
    <cellStyle name="Normal 4 4 2 8" xfId="964"/>
    <cellStyle name="Normal 4 4 2 9" xfId="900"/>
    <cellStyle name="Normal 4 4 2_Betalingsinfrastruktur" xfId="757"/>
    <cellStyle name="Normal 4 4 3" xfId="149"/>
    <cellStyle name="Normal 4 4 3 10" xfId="1413"/>
    <cellStyle name="Normal 4 4 3 11" xfId="1533"/>
    <cellStyle name="Normal 4 4 3 12" xfId="2097"/>
    <cellStyle name="Normal 4 4 3 2" xfId="355"/>
    <cellStyle name="Normal 4 4 3 2 2" xfId="498"/>
    <cellStyle name="Normal 4 4 3 2 2 2" xfId="2099"/>
    <cellStyle name="Normal 4 4 3 2 3" xfId="759"/>
    <cellStyle name="Normal 4 4 3 2 3 2" xfId="2100"/>
    <cellStyle name="Normal 4 4 3 2 4" xfId="927"/>
    <cellStyle name="Normal 4 4 3 2 4 2" xfId="2101"/>
    <cellStyle name="Normal 4 4 3 2 5" xfId="1109"/>
    <cellStyle name="Normal 4 4 3 2 6" xfId="1279"/>
    <cellStyle name="Normal 4 4 3 2 7" xfId="1414"/>
    <cellStyle name="Normal 4 4 3 2 8" xfId="1534"/>
    <cellStyle name="Normal 4 4 3 2 9" xfId="2098"/>
    <cellStyle name="Normal 4 4 3 3" xfId="354"/>
    <cellStyle name="Normal 4 4 3 3 2" xfId="760"/>
    <cellStyle name="Normal 4 4 3 3 2 2" xfId="2103"/>
    <cellStyle name="Normal 4 4 3 3 3" xfId="2102"/>
    <cellStyle name="Normal 4 4 3 4" xfId="497"/>
    <cellStyle name="Normal 4 4 3 4 2" xfId="2104"/>
    <cellStyle name="Normal 4 4 3 5" xfId="566"/>
    <cellStyle name="Normal 4 4 3 5 2" xfId="2105"/>
    <cellStyle name="Normal 4 4 3 6" xfId="758"/>
    <cellStyle name="Normal 4 4 3 6 2" xfId="2106"/>
    <cellStyle name="Normal 4 4 3 7" xfId="926"/>
    <cellStyle name="Normal 4 4 3 7 2" xfId="2107"/>
    <cellStyle name="Normal 4 4 3 8" xfId="1108"/>
    <cellStyle name="Normal 4 4 3 9" xfId="1278"/>
    <cellStyle name="Normal 4 4 3_Betalingsinfrastruktur" xfId="761"/>
    <cellStyle name="Normal 4 4 4" xfId="356"/>
    <cellStyle name="Normal 4 4 4 2" xfId="499"/>
    <cellStyle name="Normal 4 4 4 2 2" xfId="2109"/>
    <cellStyle name="Normal 4 4 4 3" xfId="762"/>
    <cellStyle name="Normal 4 4 4 3 2" xfId="2110"/>
    <cellStyle name="Normal 4 4 4 4" xfId="928"/>
    <cellStyle name="Normal 4 4 4 4 2" xfId="2111"/>
    <cellStyle name="Normal 4 4 4 5" xfId="1110"/>
    <cellStyle name="Normal 4 4 4 6" xfId="1280"/>
    <cellStyle name="Normal 4 4 4 7" xfId="1415"/>
    <cellStyle name="Normal 4 4 4 8" xfId="1535"/>
    <cellStyle name="Normal 4 4 4 9" xfId="2108"/>
    <cellStyle name="Normal 4 4 5" xfId="357"/>
    <cellStyle name="Normal 4 4 5 2" xfId="500"/>
    <cellStyle name="Normal 4 4 5 2 2" xfId="2113"/>
    <cellStyle name="Normal 4 4 5 3" xfId="763"/>
    <cellStyle name="Normal 4 4 5 3 2" xfId="2114"/>
    <cellStyle name="Normal 4 4 5 4" xfId="929"/>
    <cellStyle name="Normal 4 4 5 4 2" xfId="2115"/>
    <cellStyle name="Normal 4 4 5 5" xfId="1111"/>
    <cellStyle name="Normal 4 4 5 6" xfId="1281"/>
    <cellStyle name="Normal 4 4 5 7" xfId="1416"/>
    <cellStyle name="Normal 4 4 5 8" xfId="1536"/>
    <cellStyle name="Normal 4 4 5 9" xfId="2112"/>
    <cellStyle name="Normal 4 4 6" xfId="348"/>
    <cellStyle name="Normal 4 4 6 2" xfId="764"/>
    <cellStyle name="Normal 4 4 6 2 2" xfId="2116"/>
    <cellStyle name="Normal 4 4 7" xfId="563"/>
    <cellStyle name="Normal 4 4 7 2" xfId="2117"/>
    <cellStyle name="Normal 4 4 8" xfId="920"/>
    <cellStyle name="Normal 4 4 9" xfId="963"/>
    <cellStyle name="Normal 4 4_Betalingsinfrastruktur" xfId="765"/>
    <cellStyle name="Normal 4 5" xfId="126"/>
    <cellStyle name="Normal 4 5 10" xfId="968"/>
    <cellStyle name="Normal 4 5 11" xfId="2118"/>
    <cellStyle name="Normal 4 5 2" xfId="155"/>
    <cellStyle name="Normal 4 5 2 10" xfId="1417"/>
    <cellStyle name="Normal 4 5 2 11" xfId="1537"/>
    <cellStyle name="Normal 4 5 2 12" xfId="2119"/>
    <cellStyle name="Normal 4 5 2 2" xfId="360"/>
    <cellStyle name="Normal 4 5 2 2 2" xfId="502"/>
    <cellStyle name="Normal 4 5 2 2 2 2" xfId="2121"/>
    <cellStyle name="Normal 4 5 2 2 3" xfId="767"/>
    <cellStyle name="Normal 4 5 2 2 3 2" xfId="2122"/>
    <cellStyle name="Normal 4 5 2 2 4" xfId="932"/>
    <cellStyle name="Normal 4 5 2 2 4 2" xfId="2123"/>
    <cellStyle name="Normal 4 5 2 2 5" xfId="1113"/>
    <cellStyle name="Normal 4 5 2 2 6" xfId="1283"/>
    <cellStyle name="Normal 4 5 2 2 7" xfId="1418"/>
    <cellStyle name="Normal 4 5 2 2 8" xfId="1538"/>
    <cellStyle name="Normal 4 5 2 2 9" xfId="2120"/>
    <cellStyle name="Normal 4 5 2 3" xfId="359"/>
    <cellStyle name="Normal 4 5 2 3 2" xfId="768"/>
    <cellStyle name="Normal 4 5 2 3 2 2" xfId="2125"/>
    <cellStyle name="Normal 4 5 2 3 3" xfId="2124"/>
    <cellStyle name="Normal 4 5 2 4" xfId="501"/>
    <cellStyle name="Normal 4 5 2 4 2" xfId="2126"/>
    <cellStyle name="Normal 4 5 2 5" xfId="568"/>
    <cellStyle name="Normal 4 5 2 5 2" xfId="2127"/>
    <cellStyle name="Normal 4 5 2 6" xfId="766"/>
    <cellStyle name="Normal 4 5 2 6 2" xfId="2128"/>
    <cellStyle name="Normal 4 5 2 7" xfId="931"/>
    <cellStyle name="Normal 4 5 2 7 2" xfId="2129"/>
    <cellStyle name="Normal 4 5 2 8" xfId="1112"/>
    <cellStyle name="Normal 4 5 2 9" xfId="1282"/>
    <cellStyle name="Normal 4 5 2_Betalingsinfrastruktur" xfId="769"/>
    <cellStyle name="Normal 4 5 3" xfId="361"/>
    <cellStyle name="Normal 4 5 3 2" xfId="503"/>
    <cellStyle name="Normal 4 5 3 2 2" xfId="2131"/>
    <cellStyle name="Normal 4 5 3 3" xfId="770"/>
    <cellStyle name="Normal 4 5 3 3 2" xfId="2132"/>
    <cellStyle name="Normal 4 5 3 4" xfId="933"/>
    <cellStyle name="Normal 4 5 3 4 2" xfId="2133"/>
    <cellStyle name="Normal 4 5 3 5" xfId="1114"/>
    <cellStyle name="Normal 4 5 3 6" xfId="1284"/>
    <cellStyle name="Normal 4 5 3 7" xfId="1419"/>
    <cellStyle name="Normal 4 5 3 8" xfId="1539"/>
    <cellStyle name="Normal 4 5 3 9" xfId="2130"/>
    <cellStyle name="Normal 4 5 4" xfId="362"/>
    <cellStyle name="Normal 4 5 4 2" xfId="504"/>
    <cellStyle name="Normal 4 5 4 2 2" xfId="2135"/>
    <cellStyle name="Normal 4 5 4 3" xfId="771"/>
    <cellStyle name="Normal 4 5 4 3 2" xfId="2136"/>
    <cellStyle name="Normal 4 5 4 4" xfId="934"/>
    <cellStyle name="Normal 4 5 4 4 2" xfId="2137"/>
    <cellStyle name="Normal 4 5 4 5" xfId="1115"/>
    <cellStyle name="Normal 4 5 4 6" xfId="1285"/>
    <cellStyle name="Normal 4 5 4 7" xfId="1420"/>
    <cellStyle name="Normal 4 5 4 8" xfId="1540"/>
    <cellStyle name="Normal 4 5 4 9" xfId="2134"/>
    <cellStyle name="Normal 4 5 5" xfId="358"/>
    <cellStyle name="Normal 4 5 5 2" xfId="772"/>
    <cellStyle name="Normal 4 5 5 2 2" xfId="2138"/>
    <cellStyle name="Normal 4 5 6" xfId="567"/>
    <cellStyle name="Normal 4 5 6 2" xfId="2139"/>
    <cellStyle name="Normal 4 5 7" xfId="930"/>
    <cellStyle name="Normal 4 5 8" xfId="966"/>
    <cellStyle name="Normal 4 5 9" xfId="939"/>
    <cellStyle name="Normal 4 5_Betalingsinfrastruktur" xfId="773"/>
    <cellStyle name="Normal 4 6" xfId="143"/>
    <cellStyle name="Normal 4 6 10" xfId="1421"/>
    <cellStyle name="Normal 4 6 11" xfId="1541"/>
    <cellStyle name="Normal 4 6 12" xfId="2141"/>
    <cellStyle name="Normal 4 6 2" xfId="364"/>
    <cellStyle name="Normal 4 6 2 2" xfId="506"/>
    <cellStyle name="Normal 4 6 2 2 2" xfId="2143"/>
    <cellStyle name="Normal 4 6 2 3" xfId="775"/>
    <cellStyle name="Normal 4 6 2 3 2" xfId="2144"/>
    <cellStyle name="Normal 4 6 2 4" xfId="936"/>
    <cellStyle name="Normal 4 6 2 4 2" xfId="2145"/>
    <cellStyle name="Normal 4 6 2 5" xfId="1117"/>
    <cellStyle name="Normal 4 6 2 6" xfId="1287"/>
    <cellStyle name="Normal 4 6 2 7" xfId="1422"/>
    <cellStyle name="Normal 4 6 2 8" xfId="1542"/>
    <cellStyle name="Normal 4 6 2 9" xfId="2142"/>
    <cellStyle name="Normal 4 6 3" xfId="363"/>
    <cellStyle name="Normal 4 6 3 2" xfId="776"/>
    <cellStyle name="Normal 4 6 3 2 2" xfId="2147"/>
    <cellStyle name="Normal 4 6 3 3" xfId="2146"/>
    <cellStyle name="Normal 4 6 4" xfId="505"/>
    <cellStyle name="Normal 4 6 4 2" xfId="2148"/>
    <cellStyle name="Normal 4 6 5" xfId="569"/>
    <cellStyle name="Normal 4 6 5 2" xfId="2149"/>
    <cellStyle name="Normal 4 6 6" xfId="774"/>
    <cellStyle name="Normal 4 6 6 2" xfId="2150"/>
    <cellStyle name="Normal 4 6 7" xfId="935"/>
    <cellStyle name="Normal 4 6 7 2" xfId="2151"/>
    <cellStyle name="Normal 4 6 8" xfId="1116"/>
    <cellStyle name="Normal 4 6 9" xfId="1286"/>
    <cellStyle name="Normal 4 6_Betalingsinfrastruktur" xfId="777"/>
    <cellStyle name="Normal 4 7" xfId="365"/>
    <cellStyle name="Normal 4 7 2" xfId="507"/>
    <cellStyle name="Normal 4 7 2 2" xfId="2153"/>
    <cellStyle name="Normal 4 7 3" xfId="778"/>
    <cellStyle name="Normal 4 7 3 2" xfId="2154"/>
    <cellStyle name="Normal 4 7 4" xfId="937"/>
    <cellStyle name="Normal 4 7 4 2" xfId="2155"/>
    <cellStyle name="Normal 4 7 5" xfId="1118"/>
    <cellStyle name="Normal 4 7 6" xfId="1288"/>
    <cellStyle name="Normal 4 7 7" xfId="1423"/>
    <cellStyle name="Normal 4 7 8" xfId="1543"/>
    <cellStyle name="Normal 4 7 9" xfId="2152"/>
    <cellStyle name="Normal 4 8" xfId="366"/>
    <cellStyle name="Normal 4 8 2" xfId="508"/>
    <cellStyle name="Normal 4 8 2 2" xfId="2157"/>
    <cellStyle name="Normal 4 8 3" xfId="779"/>
    <cellStyle name="Normal 4 8 3 2" xfId="2158"/>
    <cellStyle name="Normal 4 8 4" xfId="938"/>
    <cellStyle name="Normal 4 8 4 2" xfId="2159"/>
    <cellStyle name="Normal 4 8 5" xfId="1119"/>
    <cellStyle name="Normal 4 8 6" xfId="1289"/>
    <cellStyle name="Normal 4 8 7" xfId="1424"/>
    <cellStyle name="Normal 4 8 8" xfId="1544"/>
    <cellStyle name="Normal 4 8 9" xfId="2156"/>
    <cellStyle name="Normal 4 9" xfId="554"/>
    <cellStyle name="Normal 4 9 2" xfId="780"/>
    <cellStyle name="Normal 4 9 2 2" xfId="2161"/>
    <cellStyle name="Normal 4 9 3" xfId="2160"/>
    <cellStyle name="Normal 4_Ark2" xfId="1120"/>
    <cellStyle name="Normal 5" xfId="113"/>
    <cellStyle name="Normal 5 2" xfId="367"/>
    <cellStyle name="Normal 5 3" xfId="781"/>
    <cellStyle name="Normal 5_Betalingsinfrastruktur" xfId="782"/>
    <cellStyle name="Normal 6" xfId="115"/>
    <cellStyle name="Normal 7" xfId="117"/>
    <cellStyle name="Normal 8" xfId="119"/>
    <cellStyle name="Normal 9" xfId="116"/>
    <cellStyle name="Normal_Ark6" xfId="170"/>
    <cellStyle name="Normal_Kunderetta betalingstenester" xfId="165"/>
    <cellStyle name="Normal_Utvikltrekk" xfId="166"/>
    <cellStyle name="Note" xfId="47"/>
    <cellStyle name="Note 2" xfId="102"/>
    <cellStyle name="Note 2 2" xfId="368"/>
    <cellStyle name="Note 2 3" xfId="783"/>
    <cellStyle name="Note 3" xfId="108"/>
    <cellStyle name="Note 3 2" xfId="137"/>
    <cellStyle name="Note 4" xfId="125"/>
    <cellStyle name="Note 4 2" xfId="369"/>
    <cellStyle name="Output" xfId="48"/>
    <cellStyle name="Output 2" xfId="103"/>
    <cellStyle name="Percent" xfId="395" builtinId="5"/>
    <cellStyle name="Title" xfId="49"/>
    <cellStyle name="Title 2" xfId="104"/>
    <cellStyle name="Total" xfId="50"/>
    <cellStyle name="Total 2" xfId="105"/>
    <cellStyle name="Tusenskille 2" xfId="370"/>
    <cellStyle name="Tusenskille 2 2" xfId="509"/>
    <cellStyle name="Tusenskille 2 2 2" xfId="2173"/>
    <cellStyle name="Tusenskille 2 3" xfId="784"/>
    <cellStyle name="Tusenskille 2 3 2" xfId="2174"/>
    <cellStyle name="Tusenskille 2 4" xfId="940"/>
    <cellStyle name="Tusenskille 2 4 2" xfId="2175"/>
    <cellStyle name="Tusenskille 2 5" xfId="1123"/>
    <cellStyle name="Tusenskille 2 6" xfId="2172"/>
    <cellStyle name="Tusenskille 3" xfId="371"/>
    <cellStyle name="Tusenskille 3 2" xfId="510"/>
    <cellStyle name="Tusenskille 3 2 2" xfId="2177"/>
    <cellStyle name="Tusenskille 3 3" xfId="785"/>
    <cellStyle name="Tusenskille 3 3 2" xfId="2178"/>
    <cellStyle name="Tusenskille 3 4" xfId="941"/>
    <cellStyle name="Tusenskille 3 4 2" xfId="2179"/>
    <cellStyle name="Tusenskille 3 5" xfId="1124"/>
    <cellStyle name="Tusenskille 3 6" xfId="2176"/>
    <cellStyle name="Tusenskille 4" xfId="372"/>
    <cellStyle name="Tusenskille 4 2" xfId="511"/>
    <cellStyle name="Tusenskille 4 2 2" xfId="2181"/>
    <cellStyle name="Tusenskille 4 3" xfId="786"/>
    <cellStyle name="Tusenskille 4 3 2" xfId="2182"/>
    <cellStyle name="Tusenskille 4 4" xfId="942"/>
    <cellStyle name="Tusenskille 4 4 2" xfId="2183"/>
    <cellStyle name="Tusenskille 4 5" xfId="1125"/>
    <cellStyle name="Tusenskille 4 6" xfId="2180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H19" sqref="H19"/>
    </sheetView>
  </sheetViews>
  <sheetFormatPr defaultColWidth="9.140625" defaultRowHeight="12.75" x14ac:dyDescent="0.2"/>
  <cols>
    <col min="1" max="1" width="24.85546875" style="140" customWidth="1"/>
    <col min="2" max="16384" width="9.140625" style="140"/>
  </cols>
  <sheetData>
    <row r="2" spans="1:1" ht="14.25" x14ac:dyDescent="0.2">
      <c r="A2" s="141"/>
    </row>
    <row r="6" spans="1:1" ht="25.5" x14ac:dyDescent="0.35">
      <c r="A6" s="135" t="s">
        <v>25</v>
      </c>
    </row>
    <row r="7" spans="1:1" ht="15.75" x14ac:dyDescent="0.25">
      <c r="A7" s="136"/>
    </row>
    <row r="8" spans="1:1" ht="15.75" x14ac:dyDescent="0.25">
      <c r="A8" s="137" t="s">
        <v>26</v>
      </c>
    </row>
    <row r="9" spans="1:1" x14ac:dyDescent="0.2">
      <c r="A9" s="143" t="s">
        <v>27</v>
      </c>
    </row>
    <row r="10" spans="1:1" ht="15.75" x14ac:dyDescent="0.25">
      <c r="A10" s="136"/>
    </row>
    <row r="11" spans="1:1" ht="15.75" x14ac:dyDescent="0.25">
      <c r="A11" s="137" t="s">
        <v>28</v>
      </c>
    </row>
    <row r="12" spans="1:1" x14ac:dyDescent="0.2">
      <c r="A12" s="142" t="s">
        <v>29</v>
      </c>
    </row>
    <row r="13" spans="1:1" ht="15.75" x14ac:dyDescent="0.25">
      <c r="A13" s="138"/>
    </row>
    <row r="14" spans="1:1" ht="15.75" x14ac:dyDescent="0.25">
      <c r="A14" s="137" t="s">
        <v>30</v>
      </c>
    </row>
    <row r="15" spans="1:1" x14ac:dyDescent="0.2">
      <c r="A15" s="142" t="s">
        <v>31</v>
      </c>
    </row>
    <row r="16" spans="1:1" ht="15.75" x14ac:dyDescent="0.25">
      <c r="A16" s="138"/>
    </row>
    <row r="17" spans="1:1" ht="15.75" x14ac:dyDescent="0.25">
      <c r="A17" s="137" t="s">
        <v>32</v>
      </c>
    </row>
    <row r="18" spans="1:1" x14ac:dyDescent="0.2">
      <c r="A18" s="142" t="s">
        <v>33</v>
      </c>
    </row>
    <row r="19" spans="1:1" ht="15.75" x14ac:dyDescent="0.25">
      <c r="A19" s="139"/>
    </row>
    <row r="20" spans="1:1" ht="15.75" x14ac:dyDescent="0.25">
      <c r="A20" s="137" t="s">
        <v>34</v>
      </c>
    </row>
    <row r="21" spans="1:1" x14ac:dyDescent="0.2">
      <c r="A21" s="142" t="s">
        <v>35</v>
      </c>
    </row>
    <row r="22" spans="1:1" ht="15.75" x14ac:dyDescent="0.25">
      <c r="A22" s="136"/>
    </row>
    <row r="23" spans="1:1" ht="15.75" x14ac:dyDescent="0.25">
      <c r="A23" s="137" t="s">
        <v>36</v>
      </c>
    </row>
    <row r="24" spans="1:1" x14ac:dyDescent="0.2">
      <c r="A24" s="142" t="s">
        <v>37</v>
      </c>
    </row>
  </sheetData>
  <hyperlinks>
    <hyperlink ref="A9" location="'General data'!A1" display="Table 1"/>
    <hyperlink ref="A12" location="'Means of payment in Norway'!A1" display="Tables 2 to 4"/>
    <hyperlink ref="A15" location="'Payment infrastructure'!A1" display="Tables 5 to 7"/>
    <hyperlink ref="A18" location="'Retail payment services'!A1" display="Tables 8 to 16"/>
    <hyperlink ref="A21" location="Prices!A1" display="Tables 17 to 20"/>
    <hyperlink ref="A24" location="Remittances!A1" display="Tables 21 to 23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A13" sqref="A13"/>
    </sheetView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06" customFormat="1" x14ac:dyDescent="0.2"/>
    <row r="3" spans="1:13" x14ac:dyDescent="0.2">
      <c r="A3" s="124" t="s">
        <v>38</v>
      </c>
    </row>
    <row r="4" spans="1:13" x14ac:dyDescent="0.2">
      <c r="A4" s="451"/>
      <c r="B4" s="200">
        <v>2008</v>
      </c>
      <c r="C4" s="200">
        <v>2009</v>
      </c>
      <c r="D4" s="200">
        <v>2010</v>
      </c>
      <c r="E4" s="200">
        <v>2011</v>
      </c>
      <c r="F4" s="200">
        <v>2012</v>
      </c>
      <c r="G4" s="200">
        <v>2013</v>
      </c>
      <c r="H4" s="200">
        <v>2014</v>
      </c>
      <c r="I4" s="200">
        <v>2015</v>
      </c>
      <c r="J4" s="200">
        <v>2016</v>
      </c>
      <c r="K4" s="2">
        <v>2017</v>
      </c>
      <c r="L4" s="200">
        <v>2018</v>
      </c>
    </row>
    <row r="5" spans="1:13" x14ac:dyDescent="0.2">
      <c r="A5" s="3" t="s">
        <v>39</v>
      </c>
      <c r="B5" s="78">
        <v>4.75</v>
      </c>
      <c r="C5" s="78">
        <v>4.8099999999999996</v>
      </c>
      <c r="D5" s="78">
        <v>4.87</v>
      </c>
      <c r="E5" s="78">
        <v>4.92</v>
      </c>
      <c r="F5" s="55">
        <v>4.99</v>
      </c>
      <c r="G5" s="55">
        <v>5.05</v>
      </c>
      <c r="H5" s="78">
        <v>5.1100000000000003</v>
      </c>
      <c r="I5" s="78">
        <v>5.17</v>
      </c>
      <c r="J5" s="78">
        <v>5.21</v>
      </c>
      <c r="K5" s="4">
        <v>5.26</v>
      </c>
      <c r="L5" s="78">
        <v>5.3</v>
      </c>
    </row>
    <row r="6" spans="1:13" x14ac:dyDescent="0.2">
      <c r="A6" s="16" t="s">
        <v>40</v>
      </c>
      <c r="B6" s="80">
        <v>2609</v>
      </c>
      <c r="C6" s="80">
        <v>2431</v>
      </c>
      <c r="D6" s="80">
        <v>2594</v>
      </c>
      <c r="E6" s="80">
        <v>2796</v>
      </c>
      <c r="F6" s="77">
        <v>2968</v>
      </c>
      <c r="G6" s="77">
        <v>3076</v>
      </c>
      <c r="H6" s="80">
        <v>3147</v>
      </c>
      <c r="I6" s="80">
        <v>3118</v>
      </c>
      <c r="J6" s="80">
        <v>3119</v>
      </c>
      <c r="K6" s="53">
        <v>3304</v>
      </c>
      <c r="L6" s="80">
        <v>3537</v>
      </c>
    </row>
    <row r="7" spans="1:13" x14ac:dyDescent="0.2">
      <c r="A7" s="16" t="s">
        <v>41</v>
      </c>
      <c r="B7" s="80">
        <v>1943</v>
      </c>
      <c r="C7" s="80">
        <v>1965</v>
      </c>
      <c r="D7" s="80">
        <v>2074</v>
      </c>
      <c r="E7" s="80">
        <v>2158</v>
      </c>
      <c r="F7" s="77">
        <v>2295</v>
      </c>
      <c r="G7" s="77">
        <v>2419</v>
      </c>
      <c r="H7" s="80">
        <v>2533</v>
      </c>
      <c r="I7" s="80">
        <v>2621</v>
      </c>
      <c r="J7" s="80">
        <v>2713</v>
      </c>
      <c r="K7" s="80">
        <v>2798</v>
      </c>
      <c r="L7" s="80">
        <v>2908</v>
      </c>
    </row>
    <row r="8" spans="1:13" x14ac:dyDescent="0.2">
      <c r="A8" s="16" t="s">
        <v>42</v>
      </c>
      <c r="B8" s="80">
        <v>956</v>
      </c>
      <c r="C8" s="80">
        <v>978</v>
      </c>
      <c r="D8" s="80">
        <v>1038</v>
      </c>
      <c r="E8" s="80">
        <v>1072</v>
      </c>
      <c r="F8" s="77">
        <v>1121</v>
      </c>
      <c r="G8" s="77">
        <v>1175</v>
      </c>
      <c r="H8" s="80">
        <v>1224</v>
      </c>
      <c r="I8" s="80">
        <v>1281</v>
      </c>
      <c r="J8" s="80">
        <v>1336</v>
      </c>
      <c r="K8" s="80">
        <v>1392</v>
      </c>
      <c r="L8" s="80">
        <v>1447</v>
      </c>
    </row>
    <row r="9" spans="1:13" x14ac:dyDescent="0.2">
      <c r="A9" s="240" t="s">
        <v>43</v>
      </c>
      <c r="B9" s="46">
        <v>8.2200000000000006</v>
      </c>
      <c r="C9" s="56">
        <v>8.73</v>
      </c>
      <c r="D9" s="75">
        <v>8.01</v>
      </c>
      <c r="E9" s="75">
        <v>7.79</v>
      </c>
      <c r="F9" s="79">
        <v>7.47</v>
      </c>
      <c r="G9" s="79">
        <v>7.81</v>
      </c>
      <c r="H9" s="75">
        <v>8.35</v>
      </c>
      <c r="I9" s="75">
        <v>8.9499999999999993</v>
      </c>
      <c r="J9" s="75">
        <v>9.2899999999999991</v>
      </c>
      <c r="K9" s="75">
        <v>9.33</v>
      </c>
      <c r="L9" s="75">
        <v>9.6</v>
      </c>
    </row>
    <row r="10" spans="1:13" x14ac:dyDescent="0.2">
      <c r="A10" s="5"/>
    </row>
    <row r="11" spans="1:13" x14ac:dyDescent="0.2">
      <c r="A11" s="5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  <row r="13" spans="1:13" x14ac:dyDescent="0.2"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</row>
    <row r="16" spans="1:13" x14ac:dyDescent="0.2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</row>
    <row r="21" spans="3:13" x14ac:dyDescent="0.2"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</row>
    <row r="22" spans="3:13" x14ac:dyDescent="0.2"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3:13" x14ac:dyDescent="0.2"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K22" sqref="K22"/>
    </sheetView>
  </sheetViews>
  <sheetFormatPr defaultColWidth="11.42578125" defaultRowHeight="12.75" x14ac:dyDescent="0.2"/>
  <cols>
    <col min="1" max="1" width="69.5703125" bestFit="1" customWidth="1"/>
    <col min="2" max="12" width="11.5703125" customWidth="1"/>
  </cols>
  <sheetData>
    <row r="1" spans="1:14" x14ac:dyDescent="0.2">
      <c r="D1" s="57"/>
      <c r="E1" s="57"/>
      <c r="F1" s="57"/>
      <c r="G1" s="57"/>
      <c r="H1" s="57"/>
      <c r="I1" s="57"/>
      <c r="J1" s="57"/>
    </row>
    <row r="2" spans="1:14" ht="15" x14ac:dyDescent="0.25">
      <c r="D2" s="256"/>
      <c r="E2" s="256"/>
      <c r="F2" s="256"/>
      <c r="G2" s="256"/>
      <c r="H2" s="256"/>
      <c r="I2" s="256"/>
      <c r="J2" s="256"/>
      <c r="K2" s="256"/>
      <c r="L2" s="256"/>
    </row>
    <row r="3" spans="1:14" x14ac:dyDescent="0.2">
      <c r="A3" s="452" t="s">
        <v>44</v>
      </c>
    </row>
    <row r="4" spans="1:14" x14ac:dyDescent="0.2">
      <c r="A4" s="1"/>
      <c r="B4" s="225">
        <v>2008</v>
      </c>
      <c r="C4" s="225">
        <v>2009</v>
      </c>
      <c r="D4" s="225">
        <v>2010</v>
      </c>
      <c r="E4" s="225">
        <v>2011</v>
      </c>
      <c r="F4" s="225">
        <v>2012</v>
      </c>
      <c r="G4" s="225">
        <v>2013</v>
      </c>
      <c r="H4" s="225">
        <v>2014</v>
      </c>
      <c r="I4" s="225">
        <v>2015</v>
      </c>
      <c r="J4" s="225">
        <v>2016</v>
      </c>
      <c r="K4" s="8">
        <v>2017</v>
      </c>
      <c r="L4" s="225">
        <v>2018</v>
      </c>
    </row>
    <row r="5" spans="1:14" x14ac:dyDescent="0.2">
      <c r="A5" s="453" t="s">
        <v>45</v>
      </c>
      <c r="B5" s="81">
        <f t="shared" ref="B5:K5" si="0">SUM(B6,B9)</f>
        <v>1374095</v>
      </c>
      <c r="C5" s="81">
        <f t="shared" si="0"/>
        <v>1416088</v>
      </c>
      <c r="D5" s="81">
        <f t="shared" si="0"/>
        <v>1507041</v>
      </c>
      <c r="E5" s="81">
        <f t="shared" si="0"/>
        <v>1593137</v>
      </c>
      <c r="F5" s="81">
        <f t="shared" si="0"/>
        <v>1671765</v>
      </c>
      <c r="G5" s="81">
        <f t="shared" si="0"/>
        <v>1793673</v>
      </c>
      <c r="H5" s="81">
        <f t="shared" si="0"/>
        <v>1907974</v>
      </c>
      <c r="I5" s="81">
        <f t="shared" si="0"/>
        <v>1920065</v>
      </c>
      <c r="J5" s="81">
        <f t="shared" si="0"/>
        <v>2017427</v>
      </c>
      <c r="K5" s="81">
        <f t="shared" si="0"/>
        <v>2138664</v>
      </c>
      <c r="L5" s="81">
        <v>2252576</v>
      </c>
    </row>
    <row r="6" spans="1:14" x14ac:dyDescent="0.2">
      <c r="A6" s="454" t="s">
        <v>46</v>
      </c>
      <c r="B6" s="81">
        <f>SUM(B7:B8)</f>
        <v>729838</v>
      </c>
      <c r="C6" s="81">
        <f t="shared" ref="C6:I6" si="1">SUM(C7:C8)</f>
        <v>737822</v>
      </c>
      <c r="D6" s="81">
        <f t="shared" si="1"/>
        <v>784613</v>
      </c>
      <c r="E6" s="81">
        <f t="shared" si="1"/>
        <v>824760</v>
      </c>
      <c r="F6" s="81">
        <f t="shared" si="1"/>
        <v>820075</v>
      </c>
      <c r="G6" s="81">
        <f t="shared" si="1"/>
        <v>874546</v>
      </c>
      <c r="H6" s="81">
        <f t="shared" si="1"/>
        <v>910322</v>
      </c>
      <c r="I6" s="81">
        <f t="shared" si="1"/>
        <v>1766857</v>
      </c>
      <c r="J6" s="81">
        <f>SUM(J7:J8)</f>
        <v>1842654</v>
      </c>
      <c r="K6" s="81">
        <f>SUM(K7:K8)</f>
        <v>1944698</v>
      </c>
      <c r="L6" s="81">
        <f>SUM(L7:L8)</f>
        <v>2096761</v>
      </c>
    </row>
    <row r="7" spans="1:14" x14ac:dyDescent="0.2">
      <c r="A7" s="455" t="s">
        <v>47</v>
      </c>
      <c r="B7" s="82">
        <v>49132</v>
      </c>
      <c r="C7" s="82">
        <v>48401</v>
      </c>
      <c r="D7" s="82">
        <v>48721</v>
      </c>
      <c r="E7" s="82">
        <v>48980</v>
      </c>
      <c r="F7" s="82">
        <v>48403</v>
      </c>
      <c r="G7" s="82">
        <v>48454</v>
      </c>
      <c r="H7" s="82">
        <v>47880</v>
      </c>
      <c r="I7" s="82">
        <v>48508</v>
      </c>
      <c r="J7" s="82">
        <v>46665</v>
      </c>
      <c r="K7" s="82">
        <v>44906</v>
      </c>
      <c r="L7" s="82">
        <v>41739</v>
      </c>
    </row>
    <row r="8" spans="1:14" s="155" customFormat="1" x14ac:dyDescent="0.2">
      <c r="A8" s="455" t="s">
        <v>48</v>
      </c>
      <c r="B8" s="82">
        <v>680706</v>
      </c>
      <c r="C8" s="82">
        <v>689421</v>
      </c>
      <c r="D8" s="82">
        <v>735892</v>
      </c>
      <c r="E8" s="82">
        <v>775780</v>
      </c>
      <c r="F8" s="82">
        <v>771672</v>
      </c>
      <c r="G8" s="82">
        <v>826092</v>
      </c>
      <c r="H8" s="82">
        <v>862442</v>
      </c>
      <c r="I8" s="82">
        <v>1718349</v>
      </c>
      <c r="J8" s="82">
        <v>1795989</v>
      </c>
      <c r="K8" s="82">
        <v>1899792</v>
      </c>
      <c r="L8" s="82">
        <v>2055022</v>
      </c>
      <c r="N8" s="255"/>
    </row>
    <row r="9" spans="1:14" s="155" customFormat="1" x14ac:dyDescent="0.2">
      <c r="A9" s="456" t="s">
        <v>49</v>
      </c>
      <c r="B9" s="105">
        <v>644257</v>
      </c>
      <c r="C9" s="105">
        <v>678266</v>
      </c>
      <c r="D9" s="105">
        <v>722428</v>
      </c>
      <c r="E9" s="105">
        <v>768377</v>
      </c>
      <c r="F9" s="105">
        <v>851690</v>
      </c>
      <c r="G9" s="105">
        <v>919127</v>
      </c>
      <c r="H9" s="105">
        <v>997652</v>
      </c>
      <c r="I9" s="105">
        <v>153208</v>
      </c>
      <c r="J9" s="105">
        <v>174773</v>
      </c>
      <c r="K9" s="105">
        <v>193966</v>
      </c>
      <c r="L9" s="105">
        <v>155814</v>
      </c>
    </row>
    <row r="10" spans="1:14" x14ac:dyDescent="0.2">
      <c r="A10" s="106"/>
      <c r="B10" s="74"/>
      <c r="L10" s="106"/>
    </row>
    <row r="11" spans="1:14" x14ac:dyDescent="0.2">
      <c r="A11" s="5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</row>
    <row r="12" spans="1:14" x14ac:dyDescent="0.2">
      <c r="A12" s="220" t="s">
        <v>50</v>
      </c>
      <c r="B12" s="10"/>
      <c r="C12" s="10"/>
      <c r="D12" s="10"/>
      <c r="E12" s="10"/>
      <c r="F12" s="10"/>
      <c r="G12" s="10"/>
      <c r="L12" s="106"/>
    </row>
    <row r="13" spans="1:14" x14ac:dyDescent="0.2">
      <c r="A13" s="1"/>
      <c r="B13" s="225">
        <v>2008</v>
      </c>
      <c r="C13" s="225">
        <v>2009</v>
      </c>
      <c r="D13" s="225">
        <v>2010</v>
      </c>
      <c r="E13" s="225">
        <v>2011</v>
      </c>
      <c r="F13" s="225">
        <v>2012</v>
      </c>
      <c r="G13" s="225">
        <v>2013</v>
      </c>
      <c r="H13" s="225">
        <v>2014</v>
      </c>
      <c r="I13" s="225">
        <v>2015</v>
      </c>
      <c r="J13" s="225">
        <v>2016</v>
      </c>
      <c r="K13" s="113">
        <v>2017</v>
      </c>
      <c r="L13" s="225">
        <v>2018</v>
      </c>
    </row>
    <row r="14" spans="1:14" ht="12.75" customHeight="1" x14ac:dyDescent="0.2">
      <c r="A14" s="457" t="s">
        <v>51</v>
      </c>
      <c r="B14" s="82">
        <v>41713</v>
      </c>
      <c r="C14" s="82">
        <v>75111</v>
      </c>
      <c r="D14" s="82">
        <v>46832</v>
      </c>
      <c r="E14" s="82">
        <v>46498</v>
      </c>
      <c r="F14" s="82">
        <v>32167</v>
      </c>
      <c r="G14" s="82">
        <v>32981</v>
      </c>
      <c r="H14" s="82">
        <v>34078</v>
      </c>
      <c r="I14" s="82">
        <v>33243</v>
      </c>
      <c r="J14" s="82">
        <v>33940</v>
      </c>
      <c r="K14" s="82">
        <v>35077</v>
      </c>
      <c r="L14" s="82">
        <v>34405</v>
      </c>
    </row>
    <row r="15" spans="1:14" ht="12.75" customHeight="1" x14ac:dyDescent="0.2">
      <c r="A15" s="457" t="s">
        <v>52</v>
      </c>
      <c r="B15" s="238" t="s">
        <v>20</v>
      </c>
      <c r="C15" s="238" t="s">
        <v>20</v>
      </c>
      <c r="D15" s="238" t="s">
        <v>20</v>
      </c>
      <c r="E15" s="144" t="s">
        <v>21</v>
      </c>
      <c r="F15" s="82">
        <v>1312</v>
      </c>
      <c r="G15" s="82">
        <v>923</v>
      </c>
      <c r="H15" s="82">
        <v>954</v>
      </c>
      <c r="I15" s="82">
        <v>1031</v>
      </c>
      <c r="J15" s="82">
        <v>381</v>
      </c>
      <c r="K15" s="82">
        <v>241</v>
      </c>
      <c r="L15" s="82">
        <v>315</v>
      </c>
    </row>
    <row r="16" spans="1:14" ht="12.75" customHeight="1" x14ac:dyDescent="0.2">
      <c r="A16" s="457" t="s">
        <v>53</v>
      </c>
      <c r="B16" s="238" t="s">
        <v>20</v>
      </c>
      <c r="C16" s="238" t="s">
        <v>20</v>
      </c>
      <c r="D16" s="238" t="s">
        <v>20</v>
      </c>
      <c r="E16" s="144" t="s">
        <v>24</v>
      </c>
      <c r="F16" s="82">
        <v>11402</v>
      </c>
      <c r="G16" s="82">
        <v>9527</v>
      </c>
      <c r="H16" s="82">
        <v>28744</v>
      </c>
      <c r="I16" s="82">
        <v>22778</v>
      </c>
      <c r="J16" s="82">
        <v>8814</v>
      </c>
      <c r="K16" s="82">
        <v>28199</v>
      </c>
      <c r="L16" s="82">
        <v>15984</v>
      </c>
    </row>
    <row r="17" spans="1:12" ht="12.75" customHeight="1" x14ac:dyDescent="0.2">
      <c r="A17" s="458" t="s">
        <v>54</v>
      </c>
      <c r="B17" s="83">
        <v>67515</v>
      </c>
      <c r="C17" s="83">
        <v>66242</v>
      </c>
      <c r="D17" s="83">
        <v>72759</v>
      </c>
      <c r="E17" s="83">
        <v>32351</v>
      </c>
      <c r="F17" s="83">
        <v>15352</v>
      </c>
      <c r="G17" s="83">
        <v>15806</v>
      </c>
      <c r="H17" s="83">
        <v>5147</v>
      </c>
      <c r="I17" s="83">
        <v>6142</v>
      </c>
      <c r="J17" s="83">
        <v>16916</v>
      </c>
      <c r="K17" s="83">
        <v>2714</v>
      </c>
      <c r="L17" s="83">
        <v>12956</v>
      </c>
    </row>
    <row r="18" spans="1:12" s="74" customFormat="1" ht="14.25" x14ac:dyDescent="0.2">
      <c r="A18" s="459" t="s">
        <v>55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82"/>
    </row>
    <row r="19" spans="1:12" x14ac:dyDescent="0.2">
      <c r="A19" s="11"/>
      <c r="B19" s="9"/>
      <c r="C19" s="9"/>
      <c r="D19" s="9"/>
      <c r="E19" s="9"/>
      <c r="F19" s="9"/>
      <c r="G19" s="9"/>
      <c r="H19" s="9"/>
      <c r="I19" s="9"/>
      <c r="J19" s="9"/>
      <c r="L19" s="106"/>
    </row>
    <row r="20" spans="1:12" x14ac:dyDescent="0.2">
      <c r="A20" s="220" t="s">
        <v>69</v>
      </c>
      <c r="B20" s="74"/>
      <c r="L20" s="106"/>
    </row>
    <row r="21" spans="1:12" x14ac:dyDescent="0.2">
      <c r="A21" s="460"/>
      <c r="B21" s="225">
        <v>2008</v>
      </c>
      <c r="C21" s="225">
        <v>2009</v>
      </c>
      <c r="D21" s="225">
        <v>2010</v>
      </c>
      <c r="E21" s="225">
        <v>2011</v>
      </c>
      <c r="F21" s="225">
        <v>2012</v>
      </c>
      <c r="G21" s="225">
        <v>2013</v>
      </c>
      <c r="H21" s="225">
        <v>2014</v>
      </c>
      <c r="I21" s="225">
        <v>2015</v>
      </c>
      <c r="J21" s="225">
        <v>2016</v>
      </c>
      <c r="K21" s="8">
        <v>2017</v>
      </c>
      <c r="L21" s="225">
        <v>2018</v>
      </c>
    </row>
    <row r="22" spans="1:12" x14ac:dyDescent="0.2">
      <c r="A22" s="220" t="s">
        <v>56</v>
      </c>
      <c r="B22" s="258">
        <v>50413</v>
      </c>
      <c r="C22" s="258">
        <v>50356</v>
      </c>
      <c r="D22" s="258">
        <v>50450</v>
      </c>
      <c r="E22" s="258">
        <v>50315</v>
      </c>
      <c r="F22" s="258">
        <v>51179</v>
      </c>
      <c r="G22" s="258">
        <v>49762</v>
      </c>
      <c r="H22" s="258">
        <v>49352</v>
      </c>
      <c r="I22" s="258">
        <f>I23+I29</f>
        <v>50068</v>
      </c>
      <c r="J22" s="258">
        <f>J23+J29</f>
        <v>49241</v>
      </c>
      <c r="K22" s="101">
        <v>46963</v>
      </c>
      <c r="L22" s="297">
        <v>43828</v>
      </c>
    </row>
    <row r="23" spans="1:12" x14ac:dyDescent="0.2">
      <c r="A23" s="454" t="s">
        <v>57</v>
      </c>
      <c r="B23" s="258">
        <v>45838</v>
      </c>
      <c r="C23" s="258">
        <v>45704</v>
      </c>
      <c r="D23" s="258">
        <v>45676</v>
      </c>
      <c r="E23" s="258">
        <v>45463</v>
      </c>
      <c r="F23" s="258">
        <v>46379</v>
      </c>
      <c r="G23" s="258">
        <v>45509</v>
      </c>
      <c r="H23" s="258">
        <v>44995</v>
      </c>
      <c r="I23" s="258">
        <v>45605</v>
      </c>
      <c r="J23" s="258">
        <v>44726</v>
      </c>
      <c r="K23" s="101">
        <v>42427</v>
      </c>
      <c r="L23" s="297">
        <v>39354</v>
      </c>
    </row>
    <row r="24" spans="1:12" x14ac:dyDescent="0.2">
      <c r="A24" s="455" t="s">
        <v>58</v>
      </c>
      <c r="B24" s="259">
        <v>25371</v>
      </c>
      <c r="C24" s="259">
        <v>24382</v>
      </c>
      <c r="D24" s="259">
        <v>23134</v>
      </c>
      <c r="E24" s="259">
        <v>21678</v>
      </c>
      <c r="F24" s="259">
        <v>21180</v>
      </c>
      <c r="G24" s="259">
        <v>19798</v>
      </c>
      <c r="H24" s="259">
        <v>18712</v>
      </c>
      <c r="I24" s="259">
        <v>17947</v>
      </c>
      <c r="J24" s="259">
        <v>17029</v>
      </c>
      <c r="K24" s="102">
        <v>15627</v>
      </c>
      <c r="L24" s="298">
        <v>14013</v>
      </c>
    </row>
    <row r="25" spans="1:12" x14ac:dyDescent="0.2">
      <c r="A25" s="455" t="s">
        <v>59</v>
      </c>
      <c r="B25" s="259">
        <v>11882</v>
      </c>
      <c r="C25" s="259">
        <v>12722</v>
      </c>
      <c r="D25" s="259">
        <v>13623</v>
      </c>
      <c r="E25" s="259">
        <v>14542</v>
      </c>
      <c r="F25" s="259">
        <v>15633</v>
      </c>
      <c r="G25" s="259">
        <v>16306</v>
      </c>
      <c r="H25" s="259">
        <v>17101</v>
      </c>
      <c r="I25" s="259">
        <v>18355</v>
      </c>
      <c r="J25" s="259">
        <v>18445</v>
      </c>
      <c r="K25" s="102">
        <v>17689</v>
      </c>
      <c r="L25" s="298">
        <v>16567</v>
      </c>
    </row>
    <row r="26" spans="1:12" x14ac:dyDescent="0.2">
      <c r="A26" s="455" t="s">
        <v>60</v>
      </c>
      <c r="B26" s="259">
        <v>5522</v>
      </c>
      <c r="C26" s="259">
        <v>5580</v>
      </c>
      <c r="D26" s="259">
        <v>5846</v>
      </c>
      <c r="E26" s="259">
        <v>6103</v>
      </c>
      <c r="F26" s="259">
        <v>6335</v>
      </c>
      <c r="G26" s="259">
        <v>6251</v>
      </c>
      <c r="H26" s="259">
        <v>6033</v>
      </c>
      <c r="I26" s="259">
        <v>6056</v>
      </c>
      <c r="J26" s="259">
        <v>5963</v>
      </c>
      <c r="K26" s="102">
        <v>5830</v>
      </c>
      <c r="L26" s="298">
        <v>5612</v>
      </c>
    </row>
    <row r="27" spans="1:12" x14ac:dyDescent="0.2">
      <c r="A27" s="455" t="s">
        <v>61</v>
      </c>
      <c r="B27" s="259">
        <v>2083</v>
      </c>
      <c r="C27" s="259">
        <v>2029</v>
      </c>
      <c r="D27" s="259">
        <v>2062</v>
      </c>
      <c r="E27" s="259">
        <v>2099</v>
      </c>
      <c r="F27" s="259">
        <v>2149</v>
      </c>
      <c r="G27" s="259">
        <v>2118</v>
      </c>
      <c r="H27" s="259">
        <v>2096</v>
      </c>
      <c r="I27" s="259">
        <v>2154</v>
      </c>
      <c r="J27" s="259">
        <v>2172</v>
      </c>
      <c r="K27" s="102">
        <v>2161</v>
      </c>
      <c r="L27" s="298">
        <v>2067</v>
      </c>
    </row>
    <row r="28" spans="1:12" x14ac:dyDescent="0.2">
      <c r="A28" s="455" t="s">
        <v>62</v>
      </c>
      <c r="B28" s="259">
        <v>980</v>
      </c>
      <c r="C28" s="259">
        <v>993</v>
      </c>
      <c r="D28" s="259">
        <v>1012</v>
      </c>
      <c r="E28" s="259">
        <v>1041</v>
      </c>
      <c r="F28" s="259">
        <v>1080</v>
      </c>
      <c r="G28" s="259">
        <v>1036</v>
      </c>
      <c r="H28" s="259">
        <v>1054</v>
      </c>
      <c r="I28" s="259">
        <v>1093</v>
      </c>
      <c r="J28" s="259">
        <v>1116</v>
      </c>
      <c r="K28" s="102">
        <v>1119</v>
      </c>
      <c r="L28" s="298">
        <v>1095</v>
      </c>
    </row>
    <row r="29" spans="1:12" x14ac:dyDescent="0.2">
      <c r="A29" s="454" t="s">
        <v>63</v>
      </c>
      <c r="B29" s="258">
        <f t="shared" ref="B29:G29" si="2">SUM(B30:B34)</f>
        <v>4575</v>
      </c>
      <c r="C29" s="258">
        <f t="shared" si="2"/>
        <v>4653</v>
      </c>
      <c r="D29" s="258">
        <f t="shared" si="2"/>
        <v>4774</v>
      </c>
      <c r="E29" s="258">
        <f t="shared" si="2"/>
        <v>4853</v>
      </c>
      <c r="F29" s="258">
        <f t="shared" si="2"/>
        <v>4801</v>
      </c>
      <c r="G29" s="258">
        <f t="shared" si="2"/>
        <v>4254</v>
      </c>
      <c r="H29" s="258">
        <v>4357</v>
      </c>
      <c r="I29" s="258">
        <v>4463</v>
      </c>
      <c r="J29" s="258">
        <v>4515</v>
      </c>
      <c r="K29" s="101">
        <v>4536</v>
      </c>
      <c r="L29" s="297">
        <v>4474</v>
      </c>
    </row>
    <row r="30" spans="1:12" x14ac:dyDescent="0.2">
      <c r="A30" s="455" t="s">
        <v>64</v>
      </c>
      <c r="B30" s="259">
        <v>1541</v>
      </c>
      <c r="C30" s="259">
        <v>1556</v>
      </c>
      <c r="D30" s="259">
        <v>1599</v>
      </c>
      <c r="E30" s="259">
        <v>1629</v>
      </c>
      <c r="F30" s="259">
        <v>1638</v>
      </c>
      <c r="G30" s="259">
        <v>1679</v>
      </c>
      <c r="H30" s="259">
        <v>1715</v>
      </c>
      <c r="I30" s="259">
        <v>1760</v>
      </c>
      <c r="J30" s="259">
        <v>1775</v>
      </c>
      <c r="K30" s="102">
        <v>1775</v>
      </c>
      <c r="L30" s="298">
        <v>1746</v>
      </c>
    </row>
    <row r="31" spans="1:12" x14ac:dyDescent="0.2">
      <c r="A31" s="455" t="s">
        <v>65</v>
      </c>
      <c r="B31" s="259">
        <v>1259</v>
      </c>
      <c r="C31" s="259">
        <v>1276</v>
      </c>
      <c r="D31" s="259">
        <v>1307</v>
      </c>
      <c r="E31" s="259">
        <v>1323</v>
      </c>
      <c r="F31" s="259">
        <v>1317</v>
      </c>
      <c r="G31" s="259">
        <v>1150</v>
      </c>
      <c r="H31" s="259">
        <v>1174</v>
      </c>
      <c r="I31" s="259">
        <v>1194</v>
      </c>
      <c r="J31" s="259">
        <v>1201</v>
      </c>
      <c r="K31" s="102">
        <v>1205</v>
      </c>
      <c r="L31" s="298">
        <v>1180</v>
      </c>
    </row>
    <row r="32" spans="1:12" x14ac:dyDescent="0.2">
      <c r="A32" s="455" t="s">
        <v>66</v>
      </c>
      <c r="B32" s="259">
        <v>654</v>
      </c>
      <c r="C32" s="259">
        <v>664</v>
      </c>
      <c r="D32" s="259">
        <v>674</v>
      </c>
      <c r="E32" s="259">
        <v>679</v>
      </c>
      <c r="F32" s="259">
        <v>662</v>
      </c>
      <c r="G32" s="259">
        <v>502</v>
      </c>
      <c r="H32" s="259">
        <v>515</v>
      </c>
      <c r="I32" s="259">
        <v>529</v>
      </c>
      <c r="J32" s="259">
        <v>539</v>
      </c>
      <c r="K32" s="102">
        <v>542</v>
      </c>
      <c r="L32" s="298">
        <v>534</v>
      </c>
    </row>
    <row r="33" spans="1:12" x14ac:dyDescent="0.2">
      <c r="A33" s="455" t="s">
        <v>67</v>
      </c>
      <c r="B33" s="259">
        <v>884</v>
      </c>
      <c r="C33" s="259">
        <v>912</v>
      </c>
      <c r="D33" s="259">
        <v>941</v>
      </c>
      <c r="E33" s="259">
        <v>962</v>
      </c>
      <c r="F33" s="259">
        <v>943</v>
      </c>
      <c r="G33" s="259">
        <v>767</v>
      </c>
      <c r="H33" s="259">
        <v>799</v>
      </c>
      <c r="I33" s="259">
        <v>826</v>
      </c>
      <c r="J33" s="259">
        <v>847</v>
      </c>
      <c r="K33" s="102">
        <v>861</v>
      </c>
      <c r="L33" s="298">
        <v>862</v>
      </c>
    </row>
    <row r="34" spans="1:12" x14ac:dyDescent="0.2">
      <c r="A34" s="461" t="s">
        <v>68</v>
      </c>
      <c r="B34" s="83">
        <v>237</v>
      </c>
      <c r="C34" s="83">
        <v>245</v>
      </c>
      <c r="D34" s="83">
        <v>253</v>
      </c>
      <c r="E34" s="83">
        <v>260</v>
      </c>
      <c r="F34" s="83">
        <v>241</v>
      </c>
      <c r="G34" s="83">
        <v>156</v>
      </c>
      <c r="H34" s="83">
        <v>155</v>
      </c>
      <c r="I34" s="83">
        <v>154</v>
      </c>
      <c r="J34" s="83">
        <v>154</v>
      </c>
      <c r="K34" s="83">
        <v>153</v>
      </c>
      <c r="L34" s="83">
        <v>153</v>
      </c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6"/>
  <sheetViews>
    <sheetView zoomScaleNormal="100" workbookViewId="0">
      <selection activeCell="A13" sqref="A13"/>
    </sheetView>
  </sheetViews>
  <sheetFormatPr defaultColWidth="11.42578125" defaultRowHeight="12.75" x14ac:dyDescent="0.2"/>
  <cols>
    <col min="1" max="1" width="70.8554687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20" x14ac:dyDescent="0.2">
      <c r="A3" s="220" t="s">
        <v>70</v>
      </c>
      <c r="H3" s="57"/>
      <c r="I3" s="57"/>
    </row>
    <row r="4" spans="1:20" x14ac:dyDescent="0.2">
      <c r="A4" s="6"/>
      <c r="B4" s="200">
        <v>2008</v>
      </c>
      <c r="C4" s="200">
        <v>2009</v>
      </c>
      <c r="D4" s="200">
        <v>2010</v>
      </c>
      <c r="E4" s="200">
        <v>2011</v>
      </c>
      <c r="F4" s="200">
        <v>2012</v>
      </c>
      <c r="G4" s="200">
        <v>2013</v>
      </c>
      <c r="H4" s="200">
        <v>2014</v>
      </c>
      <c r="I4" s="200">
        <v>2015</v>
      </c>
      <c r="J4" s="200">
        <v>2016</v>
      </c>
      <c r="K4" s="2">
        <v>2017</v>
      </c>
      <c r="L4" s="200">
        <v>2018</v>
      </c>
    </row>
    <row r="5" spans="1:20" x14ac:dyDescent="0.2">
      <c r="A5" s="462" t="s">
        <v>71</v>
      </c>
      <c r="B5" s="258">
        <v>149</v>
      </c>
      <c r="C5" s="258">
        <v>149</v>
      </c>
      <c r="D5" s="258">
        <v>145</v>
      </c>
      <c r="E5" s="258">
        <v>142</v>
      </c>
      <c r="F5" s="258">
        <v>138</v>
      </c>
      <c r="G5" s="258">
        <f>SUM(G6:G8)</f>
        <v>137</v>
      </c>
      <c r="H5" s="258">
        <f>SUM(H6:H8)</f>
        <v>137</v>
      </c>
      <c r="I5" s="258">
        <f>SUM(I6:I8)</f>
        <v>134</v>
      </c>
      <c r="J5" s="258">
        <f>SUM(J6:J8)</f>
        <v>137</v>
      </c>
      <c r="K5" s="202">
        <f>SUM(K6:K8)</f>
        <v>136</v>
      </c>
      <c r="L5" s="297">
        <v>141</v>
      </c>
    </row>
    <row r="6" spans="1:20" x14ac:dyDescent="0.2">
      <c r="A6" s="463" t="s">
        <v>72</v>
      </c>
      <c r="B6" s="259">
        <v>121</v>
      </c>
      <c r="C6" s="259">
        <v>118</v>
      </c>
      <c r="D6" s="259">
        <v>113</v>
      </c>
      <c r="E6" s="259">
        <v>111</v>
      </c>
      <c r="F6" s="259">
        <v>109</v>
      </c>
      <c r="G6" s="259">
        <v>107</v>
      </c>
      <c r="H6" s="259">
        <v>106</v>
      </c>
      <c r="I6" s="259">
        <v>104</v>
      </c>
      <c r="J6" s="259">
        <v>104</v>
      </c>
      <c r="K6" s="102">
        <v>99</v>
      </c>
      <c r="L6" s="298">
        <v>98</v>
      </c>
    </row>
    <row r="7" spans="1:20" x14ac:dyDescent="0.2">
      <c r="A7" s="463" t="s">
        <v>73</v>
      </c>
      <c r="B7" s="259">
        <v>18</v>
      </c>
      <c r="C7" s="259">
        <v>20</v>
      </c>
      <c r="D7" s="259">
        <v>20</v>
      </c>
      <c r="E7" s="259">
        <v>19</v>
      </c>
      <c r="F7" s="259">
        <v>17</v>
      </c>
      <c r="G7" s="259">
        <v>18</v>
      </c>
      <c r="H7" s="259">
        <v>19</v>
      </c>
      <c r="I7" s="259">
        <v>20</v>
      </c>
      <c r="J7" s="259">
        <v>23</v>
      </c>
      <c r="K7" s="102">
        <v>25</v>
      </c>
      <c r="L7" s="298">
        <v>29</v>
      </c>
    </row>
    <row r="8" spans="1:20" x14ac:dyDescent="0.2">
      <c r="A8" s="463" t="s">
        <v>74</v>
      </c>
      <c r="B8" s="259">
        <v>10</v>
      </c>
      <c r="C8" s="259">
        <v>11</v>
      </c>
      <c r="D8" s="259">
        <v>12</v>
      </c>
      <c r="E8" s="259">
        <v>12</v>
      </c>
      <c r="F8" s="259">
        <v>12</v>
      </c>
      <c r="G8" s="259">
        <v>12</v>
      </c>
      <c r="H8" s="259">
        <v>12</v>
      </c>
      <c r="I8" s="259">
        <v>10</v>
      </c>
      <c r="J8" s="259">
        <v>10</v>
      </c>
      <c r="K8" s="102">
        <v>12</v>
      </c>
      <c r="L8" s="298">
        <v>14</v>
      </c>
    </row>
    <row r="9" spans="1:20" x14ac:dyDescent="0.2">
      <c r="A9" s="464" t="s">
        <v>75</v>
      </c>
      <c r="B9" s="105">
        <v>3</v>
      </c>
      <c r="C9" s="105">
        <v>3</v>
      </c>
      <c r="D9" s="105">
        <v>3</v>
      </c>
      <c r="E9" s="105">
        <v>3</v>
      </c>
      <c r="F9" s="105">
        <v>2</v>
      </c>
      <c r="G9" s="105">
        <v>2</v>
      </c>
      <c r="H9" s="105">
        <v>3</v>
      </c>
      <c r="I9" s="105">
        <v>4</v>
      </c>
      <c r="J9" s="105">
        <v>6</v>
      </c>
      <c r="K9" s="105">
        <v>6</v>
      </c>
      <c r="L9" s="105">
        <v>6</v>
      </c>
    </row>
    <row r="10" spans="1:20" x14ac:dyDescent="0.2">
      <c r="B10" s="74"/>
      <c r="K10" s="74"/>
    </row>
    <row r="11" spans="1:20" x14ac:dyDescent="0.2">
      <c r="B11" s="74"/>
      <c r="K11" s="74"/>
    </row>
    <row r="12" spans="1:20" x14ac:dyDescent="0.2">
      <c r="A12" s="124" t="s">
        <v>277</v>
      </c>
      <c r="B12" s="7"/>
      <c r="C12" s="7"/>
      <c r="D12" s="7"/>
      <c r="E12" s="7"/>
      <c r="F12" s="7"/>
      <c r="G12" s="7"/>
      <c r="I12" s="44"/>
      <c r="J12" s="44"/>
      <c r="K12" s="44"/>
    </row>
    <row r="13" spans="1:20" x14ac:dyDescent="0.2">
      <c r="A13" s="6"/>
      <c r="B13" s="200">
        <v>2008</v>
      </c>
      <c r="C13" s="200">
        <v>2009</v>
      </c>
      <c r="D13" s="200">
        <v>2010</v>
      </c>
      <c r="E13" s="200">
        <v>2011</v>
      </c>
      <c r="F13" s="200">
        <v>2012</v>
      </c>
      <c r="G13" s="200">
        <v>2013</v>
      </c>
      <c r="H13" s="200">
        <v>2014</v>
      </c>
      <c r="I13" s="200">
        <v>2015</v>
      </c>
      <c r="J13" s="200">
        <v>2016</v>
      </c>
      <c r="K13" s="200">
        <v>2017</v>
      </c>
      <c r="L13" s="200">
        <v>2018</v>
      </c>
    </row>
    <row r="14" spans="1:20" x14ac:dyDescent="0.2">
      <c r="A14" s="453" t="s">
        <v>76</v>
      </c>
      <c r="B14" s="268">
        <v>4841244</v>
      </c>
      <c r="C14" s="268">
        <v>5251874</v>
      </c>
      <c r="D14" s="268">
        <v>5496535</v>
      </c>
      <c r="E14" s="268">
        <v>5712911</v>
      </c>
      <c r="F14" s="268">
        <v>6020427</v>
      </c>
      <c r="G14" s="443">
        <v>6317283</v>
      </c>
      <c r="H14" s="443">
        <v>7259134</v>
      </c>
      <c r="I14" s="443">
        <v>7889444</v>
      </c>
      <c r="J14" s="443">
        <v>8427064</v>
      </c>
      <c r="K14" s="443">
        <v>8780020</v>
      </c>
      <c r="L14" s="443">
        <v>8677815</v>
      </c>
      <c r="N14" s="57"/>
      <c r="O14" s="57"/>
      <c r="P14" s="57"/>
      <c r="Q14" s="57"/>
      <c r="R14" s="57"/>
      <c r="S14" s="57"/>
      <c r="T14" s="57"/>
    </row>
    <row r="15" spans="1:20" x14ac:dyDescent="0.2">
      <c r="A15" s="465" t="s">
        <v>77</v>
      </c>
      <c r="B15" s="267">
        <v>4471351</v>
      </c>
      <c r="C15" s="267">
        <v>4865720</v>
      </c>
      <c r="D15" s="267">
        <v>5097505</v>
      </c>
      <c r="E15" s="267">
        <v>5300353</v>
      </c>
      <c r="F15" s="267">
        <v>5595545</v>
      </c>
      <c r="G15" s="444">
        <v>5858058</v>
      </c>
      <c r="H15" s="444">
        <v>6768015</v>
      </c>
      <c r="I15" s="444">
        <v>7271093</v>
      </c>
      <c r="J15" s="444">
        <v>7786587</v>
      </c>
      <c r="K15" s="444">
        <v>8111439</v>
      </c>
      <c r="L15" s="444">
        <v>7901252</v>
      </c>
      <c r="O15" s="106"/>
      <c r="P15" s="106"/>
      <c r="Q15" s="106"/>
      <c r="R15" s="106"/>
      <c r="S15" s="106"/>
      <c r="T15" s="106"/>
    </row>
    <row r="16" spans="1:20" x14ac:dyDescent="0.2">
      <c r="A16" s="465" t="s">
        <v>78</v>
      </c>
      <c r="B16" s="267">
        <v>369893</v>
      </c>
      <c r="C16" s="267">
        <v>386154</v>
      </c>
      <c r="D16" s="267">
        <v>399030</v>
      </c>
      <c r="E16" s="267">
        <v>412558</v>
      </c>
      <c r="F16" s="267">
        <v>424882</v>
      </c>
      <c r="G16" s="444">
        <v>459225</v>
      </c>
      <c r="H16" s="444">
        <v>491119</v>
      </c>
      <c r="I16" s="444">
        <v>618351</v>
      </c>
      <c r="J16" s="444">
        <v>640477</v>
      </c>
      <c r="K16" s="444">
        <v>668581</v>
      </c>
      <c r="L16" s="444">
        <v>776563</v>
      </c>
      <c r="N16" s="106"/>
      <c r="O16" s="106"/>
      <c r="P16" s="106"/>
      <c r="Q16" s="106"/>
      <c r="R16" s="106"/>
      <c r="S16" s="106"/>
      <c r="T16" s="106"/>
    </row>
    <row r="17" spans="1:14" x14ac:dyDescent="0.2">
      <c r="A17" s="13"/>
      <c r="B17" s="259"/>
      <c r="C17" s="259"/>
      <c r="D17" s="259"/>
      <c r="E17" s="259"/>
      <c r="F17" s="259"/>
      <c r="G17" s="94"/>
      <c r="H17" s="94"/>
      <c r="I17" s="94"/>
      <c r="J17" s="94"/>
      <c r="K17" s="94"/>
      <c r="L17" s="94"/>
    </row>
    <row r="18" spans="1:14" ht="12.75" customHeight="1" x14ac:dyDescent="0.2">
      <c r="A18" s="219" t="s">
        <v>82</v>
      </c>
      <c r="B18" s="259">
        <v>532</v>
      </c>
      <c r="C18" s="259">
        <v>648</v>
      </c>
      <c r="D18" s="259">
        <v>770</v>
      </c>
      <c r="E18" s="259">
        <v>945</v>
      </c>
      <c r="F18" s="259">
        <v>1071</v>
      </c>
      <c r="G18" s="444">
        <v>1220</v>
      </c>
      <c r="H18" s="444">
        <v>1378</v>
      </c>
      <c r="I18" s="444">
        <v>1490</v>
      </c>
      <c r="J18" s="444">
        <v>1611</v>
      </c>
      <c r="K18" s="444">
        <v>1577</v>
      </c>
      <c r="L18" s="444">
        <v>8108</v>
      </c>
    </row>
    <row r="19" spans="1:14" s="106" customFormat="1" ht="12.75" customHeight="1" x14ac:dyDescent="0.2">
      <c r="A19" s="219" t="s">
        <v>83</v>
      </c>
      <c r="B19" s="161" t="s">
        <v>20</v>
      </c>
      <c r="C19" s="161" t="s">
        <v>20</v>
      </c>
      <c r="D19" s="292" t="s">
        <v>20</v>
      </c>
      <c r="E19" s="292" t="s">
        <v>20</v>
      </c>
      <c r="F19" s="259">
        <v>132</v>
      </c>
      <c r="G19" s="444">
        <v>123</v>
      </c>
      <c r="H19" s="444">
        <v>125</v>
      </c>
      <c r="I19" s="444">
        <v>129</v>
      </c>
      <c r="J19" s="444">
        <v>131</v>
      </c>
      <c r="K19" s="444">
        <v>125</v>
      </c>
      <c r="L19" s="444">
        <v>184</v>
      </c>
    </row>
    <row r="20" spans="1:14" ht="12.75" customHeight="1" x14ac:dyDescent="0.2">
      <c r="A20" s="466" t="s">
        <v>79</v>
      </c>
      <c r="B20" s="259">
        <v>4074429</v>
      </c>
      <c r="C20" s="259">
        <v>5249722</v>
      </c>
      <c r="D20" s="259">
        <v>6358929</v>
      </c>
      <c r="E20" s="259">
        <v>7932093</v>
      </c>
      <c r="F20" s="259">
        <v>9713391</v>
      </c>
      <c r="G20" s="444">
        <v>12093853</v>
      </c>
      <c r="H20" s="444">
        <v>15304127</v>
      </c>
      <c r="I20" s="444">
        <v>14547500</v>
      </c>
      <c r="J20" s="444">
        <v>17447887</v>
      </c>
      <c r="K20" s="444">
        <v>19581987</v>
      </c>
      <c r="L20" s="444">
        <v>23489647</v>
      </c>
      <c r="M20" s="237"/>
      <c r="N20" s="237"/>
    </row>
    <row r="21" spans="1:14" s="106" customFormat="1" ht="12.75" customHeight="1" x14ac:dyDescent="0.2">
      <c r="A21" s="466" t="s">
        <v>80</v>
      </c>
      <c r="B21" s="161" t="s">
        <v>20</v>
      </c>
      <c r="C21" s="161" t="s">
        <v>20</v>
      </c>
      <c r="D21" s="292" t="s">
        <v>20</v>
      </c>
      <c r="E21" s="292" t="s">
        <v>20</v>
      </c>
      <c r="F21" s="259">
        <v>58278</v>
      </c>
      <c r="G21" s="444">
        <v>84126</v>
      </c>
      <c r="H21" s="444">
        <v>293004</v>
      </c>
      <c r="I21" s="444">
        <v>154165</v>
      </c>
      <c r="J21" s="444">
        <v>183602</v>
      </c>
      <c r="K21" s="444">
        <v>208359</v>
      </c>
      <c r="L21" s="444">
        <v>218027</v>
      </c>
      <c r="N21" s="237"/>
    </row>
    <row r="22" spans="1:14" s="106" customFormat="1" ht="12.75" customHeight="1" x14ac:dyDescent="0.2">
      <c r="A22" s="466" t="s">
        <v>81</v>
      </c>
      <c r="B22" s="161" t="s">
        <v>20</v>
      </c>
      <c r="C22" s="161" t="s">
        <v>20</v>
      </c>
      <c r="D22" s="292" t="s">
        <v>20</v>
      </c>
      <c r="E22" s="292" t="s">
        <v>20</v>
      </c>
      <c r="F22" s="259">
        <v>2005</v>
      </c>
      <c r="G22" s="444">
        <v>7760</v>
      </c>
      <c r="H22" s="444">
        <v>31064</v>
      </c>
      <c r="I22" s="444">
        <v>48927</v>
      </c>
      <c r="J22" s="444">
        <v>65218</v>
      </c>
      <c r="K22" s="444">
        <v>96158</v>
      </c>
      <c r="L22" s="444">
        <v>129525</v>
      </c>
    </row>
    <row r="23" spans="1:14" x14ac:dyDescent="0.2">
      <c r="A23" s="15"/>
      <c r="B23" s="259"/>
      <c r="C23" s="259"/>
      <c r="D23" s="259"/>
      <c r="E23" s="259"/>
      <c r="F23" s="259"/>
      <c r="G23" s="94"/>
      <c r="H23" s="94"/>
      <c r="I23" s="94"/>
      <c r="J23" s="94"/>
      <c r="K23" s="94"/>
      <c r="L23" s="94"/>
    </row>
    <row r="24" spans="1:14" x14ac:dyDescent="0.2">
      <c r="A24" s="467" t="s">
        <v>84</v>
      </c>
      <c r="B24" s="267">
        <v>29127</v>
      </c>
      <c r="C24" s="267">
        <v>32983</v>
      </c>
      <c r="D24" s="267">
        <v>33466</v>
      </c>
      <c r="E24" s="267">
        <v>26153</v>
      </c>
      <c r="F24" s="267">
        <v>15129</v>
      </c>
      <c r="G24" s="444">
        <v>15963</v>
      </c>
      <c r="H24" s="444">
        <v>16534</v>
      </c>
      <c r="I24" s="444">
        <v>18362</v>
      </c>
      <c r="J24" s="444">
        <v>22193</v>
      </c>
      <c r="K24" s="444">
        <v>27822</v>
      </c>
      <c r="L24" s="444">
        <v>33530</v>
      </c>
    </row>
    <row r="25" spans="1:14" x14ac:dyDescent="0.2">
      <c r="A25" s="468" t="s">
        <v>85</v>
      </c>
      <c r="B25" s="267">
        <v>906957</v>
      </c>
      <c r="C25" s="267">
        <v>810818</v>
      </c>
      <c r="D25" s="267">
        <v>759995</v>
      </c>
      <c r="E25" s="267">
        <v>723867</v>
      </c>
      <c r="F25" s="267">
        <v>681023</v>
      </c>
      <c r="G25" s="444">
        <v>626342</v>
      </c>
      <c r="H25" s="444">
        <v>596126</v>
      </c>
      <c r="I25" s="444">
        <v>508134</v>
      </c>
      <c r="J25" s="444">
        <v>461177</v>
      </c>
      <c r="K25" s="444">
        <v>343855</v>
      </c>
      <c r="L25" s="444">
        <v>302542</v>
      </c>
    </row>
    <row r="26" spans="1:14" x14ac:dyDescent="0.2">
      <c r="A26" s="467" t="s">
        <v>86</v>
      </c>
      <c r="B26" s="267">
        <v>9523732</v>
      </c>
      <c r="C26" s="267">
        <v>10707639</v>
      </c>
      <c r="D26" s="267">
        <v>11933080</v>
      </c>
      <c r="E26" s="267">
        <v>13162659</v>
      </c>
      <c r="F26" s="267">
        <v>14393988</v>
      </c>
      <c r="G26" s="444">
        <v>15597964</v>
      </c>
      <c r="H26" s="444">
        <v>17218355</v>
      </c>
      <c r="I26" s="444">
        <v>18496228</v>
      </c>
      <c r="J26" s="444">
        <v>19964802</v>
      </c>
      <c r="K26" s="444">
        <v>19514813</v>
      </c>
      <c r="L26" s="444">
        <v>19988423</v>
      </c>
    </row>
    <row r="27" spans="1:14" s="106" customFormat="1" x14ac:dyDescent="0.2">
      <c r="A27" s="15"/>
      <c r="B27" s="259"/>
      <c r="C27" s="259"/>
      <c r="D27" s="259"/>
      <c r="E27" s="259"/>
      <c r="F27" s="259"/>
      <c r="G27" s="94"/>
      <c r="H27" s="94"/>
      <c r="I27" s="94"/>
      <c r="J27" s="94"/>
      <c r="K27" s="94"/>
      <c r="L27" s="94"/>
    </row>
    <row r="28" spans="1:14" x14ac:dyDescent="0.2">
      <c r="A28" s="457" t="s">
        <v>87</v>
      </c>
      <c r="B28" s="239">
        <v>11135</v>
      </c>
      <c r="C28" s="239">
        <v>11945</v>
      </c>
      <c r="D28" s="239">
        <v>12619</v>
      </c>
      <c r="E28" s="239">
        <v>13130</v>
      </c>
      <c r="F28" s="239">
        <v>13572</v>
      </c>
      <c r="G28" s="445">
        <v>16417</v>
      </c>
      <c r="H28" s="445">
        <v>15520</v>
      </c>
      <c r="I28" s="445">
        <v>15940</v>
      </c>
      <c r="J28" s="445">
        <v>16215</v>
      </c>
      <c r="K28" s="445">
        <v>17627</v>
      </c>
      <c r="L28" s="445">
        <v>18408</v>
      </c>
    </row>
    <row r="29" spans="1:14" x14ac:dyDescent="0.2">
      <c r="A29" s="458" t="s">
        <v>88</v>
      </c>
      <c r="B29" s="241">
        <v>1170</v>
      </c>
      <c r="C29" s="241">
        <v>1342</v>
      </c>
      <c r="D29" s="241">
        <v>716</v>
      </c>
      <c r="E29" s="241">
        <v>708</v>
      </c>
      <c r="F29" s="241">
        <v>690</v>
      </c>
      <c r="G29" s="446">
        <v>654</v>
      </c>
      <c r="H29" s="446">
        <v>618</v>
      </c>
      <c r="I29" s="446">
        <v>587</v>
      </c>
      <c r="J29" s="446">
        <v>627</v>
      </c>
      <c r="K29" s="446">
        <v>705</v>
      </c>
      <c r="L29" s="446">
        <v>705</v>
      </c>
    </row>
    <row r="30" spans="1:14" s="106" customFormat="1" x14ac:dyDescent="0.2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4" x14ac:dyDescent="0.2">
      <c r="A31" s="18"/>
      <c r="B31" s="19"/>
      <c r="C31" s="19"/>
      <c r="D31" s="19"/>
      <c r="E31" s="19"/>
      <c r="F31" s="18"/>
      <c r="G31" s="18"/>
      <c r="I31" s="44"/>
      <c r="J31" s="44"/>
      <c r="K31" s="44"/>
    </row>
    <row r="32" spans="1:14" x14ac:dyDescent="0.2">
      <c r="A32" s="469" t="s">
        <v>89</v>
      </c>
      <c r="B32" s="21"/>
      <c r="C32" s="21"/>
      <c r="D32" s="21"/>
      <c r="E32" s="21"/>
      <c r="F32" s="21"/>
      <c r="G32" s="21"/>
      <c r="K32" s="74"/>
    </row>
    <row r="33" spans="1:12" x14ac:dyDescent="0.2">
      <c r="A33" s="470"/>
      <c r="B33" s="200">
        <v>2008</v>
      </c>
      <c r="C33" s="200">
        <v>2009</v>
      </c>
      <c r="D33" s="200">
        <v>2010</v>
      </c>
      <c r="E33" s="200">
        <v>2011</v>
      </c>
      <c r="F33" s="200">
        <v>2012</v>
      </c>
      <c r="G33" s="200">
        <v>2013</v>
      </c>
      <c r="H33" s="200">
        <v>2014</v>
      </c>
      <c r="I33" s="200">
        <v>2015</v>
      </c>
      <c r="J33" s="200">
        <v>2016</v>
      </c>
      <c r="K33" s="200">
        <v>2017</v>
      </c>
      <c r="L33" s="200">
        <v>2018</v>
      </c>
    </row>
    <row r="34" spans="1:12" x14ac:dyDescent="0.2">
      <c r="A34" s="471" t="s">
        <v>90</v>
      </c>
      <c r="B34" s="149">
        <v>10629</v>
      </c>
      <c r="C34" s="149">
        <v>11644</v>
      </c>
      <c r="D34" s="149">
        <v>12190</v>
      </c>
      <c r="E34" s="149">
        <v>12313</v>
      </c>
      <c r="F34" s="149">
        <v>12583</v>
      </c>
      <c r="G34" s="149">
        <v>12626</v>
      </c>
      <c r="H34" s="149">
        <v>13698</v>
      </c>
      <c r="I34" s="149">
        <v>14704</v>
      </c>
      <c r="J34" s="149">
        <v>14841</v>
      </c>
      <c r="K34" s="149">
        <v>15755</v>
      </c>
      <c r="L34" s="149">
        <v>14613</v>
      </c>
    </row>
    <row r="35" spans="1:12" s="106" customFormat="1" x14ac:dyDescent="0.2">
      <c r="A35" s="22" t="s">
        <v>106</v>
      </c>
      <c r="B35" s="292" t="s">
        <v>20</v>
      </c>
      <c r="C35" s="292" t="s">
        <v>20</v>
      </c>
      <c r="D35" s="292" t="s">
        <v>20</v>
      </c>
      <c r="E35" s="292" t="s">
        <v>20</v>
      </c>
      <c r="F35" s="292" t="s">
        <v>20</v>
      </c>
      <c r="G35" s="292" t="s">
        <v>20</v>
      </c>
      <c r="H35" s="292" t="s">
        <v>20</v>
      </c>
      <c r="I35" s="292" t="s">
        <v>20</v>
      </c>
      <c r="J35" s="292" t="s">
        <v>20</v>
      </c>
      <c r="K35" s="150">
        <v>774</v>
      </c>
      <c r="L35" s="150">
        <v>9688</v>
      </c>
    </row>
    <row r="36" spans="1:12" x14ac:dyDescent="0.2">
      <c r="A36" s="472" t="s">
        <v>91</v>
      </c>
      <c r="B36" s="150">
        <v>3848</v>
      </c>
      <c r="C36" s="150">
        <v>6516</v>
      </c>
      <c r="D36" s="150">
        <v>10066</v>
      </c>
      <c r="E36" s="150">
        <v>11568</v>
      </c>
      <c r="F36" s="150">
        <v>12029</v>
      </c>
      <c r="G36" s="150">
        <v>11862</v>
      </c>
      <c r="H36" s="150">
        <v>12764</v>
      </c>
      <c r="I36" s="150">
        <v>13859</v>
      </c>
      <c r="J36" s="150">
        <v>14390</v>
      </c>
      <c r="K36" s="150">
        <v>14803</v>
      </c>
      <c r="L36" s="150">
        <v>4829</v>
      </c>
    </row>
    <row r="37" spans="1:12" x14ac:dyDescent="0.2">
      <c r="A37" s="472" t="s">
        <v>92</v>
      </c>
      <c r="B37" s="150">
        <v>6781</v>
      </c>
      <c r="C37" s="150">
        <v>5127</v>
      </c>
      <c r="D37" s="150">
        <v>2124</v>
      </c>
      <c r="E37" s="150">
        <v>745</v>
      </c>
      <c r="F37" s="150">
        <v>553</v>
      </c>
      <c r="G37" s="150">
        <v>761</v>
      </c>
      <c r="H37" s="150">
        <v>928</v>
      </c>
      <c r="I37" s="150">
        <v>839</v>
      </c>
      <c r="J37" s="150">
        <v>445</v>
      </c>
      <c r="K37" s="150">
        <v>166</v>
      </c>
      <c r="L37" s="150">
        <v>82</v>
      </c>
    </row>
    <row r="38" spans="1:12" s="106" customFormat="1" x14ac:dyDescent="0.2">
      <c r="A38" s="22" t="s">
        <v>93</v>
      </c>
      <c r="B38" s="292" t="s">
        <v>20</v>
      </c>
      <c r="C38" s="292" t="s">
        <v>20</v>
      </c>
      <c r="D38" s="292" t="s">
        <v>20</v>
      </c>
      <c r="E38" s="292" t="s">
        <v>20</v>
      </c>
      <c r="F38" s="292" t="s">
        <v>20</v>
      </c>
      <c r="G38" s="150">
        <v>3</v>
      </c>
      <c r="H38" s="150">
        <v>6</v>
      </c>
      <c r="I38" s="150">
        <v>6</v>
      </c>
      <c r="J38" s="150">
        <v>6</v>
      </c>
      <c r="K38" s="150">
        <v>13</v>
      </c>
      <c r="L38" s="150">
        <v>14</v>
      </c>
    </row>
    <row r="39" spans="1:12" s="106" customFormat="1" x14ac:dyDescent="0.2">
      <c r="A39" s="160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444"/>
    </row>
    <row r="40" spans="1:12" x14ac:dyDescent="0.2">
      <c r="A40" s="469" t="s">
        <v>94</v>
      </c>
      <c r="B40" s="258">
        <v>16772</v>
      </c>
      <c r="C40" s="258">
        <v>17837</v>
      </c>
      <c r="D40" s="258">
        <v>19015</v>
      </c>
      <c r="E40" s="258">
        <v>19447</v>
      </c>
      <c r="F40" s="258">
        <v>19795</v>
      </c>
      <c r="G40" s="297">
        <v>20289</v>
      </c>
      <c r="H40" s="297">
        <v>21988</v>
      </c>
      <c r="I40" s="297">
        <v>23464</v>
      </c>
      <c r="J40" s="297">
        <v>23791</v>
      </c>
      <c r="K40" s="297">
        <v>25381</v>
      </c>
      <c r="L40" s="297">
        <v>22284</v>
      </c>
    </row>
    <row r="41" spans="1:12" x14ac:dyDescent="0.2">
      <c r="A41" s="454" t="s">
        <v>95</v>
      </c>
      <c r="B41" s="258">
        <v>11899</v>
      </c>
      <c r="C41" s="258">
        <v>11789</v>
      </c>
      <c r="D41" s="258">
        <v>12968</v>
      </c>
      <c r="E41" s="258">
        <v>13564</v>
      </c>
      <c r="F41" s="258">
        <v>13620</v>
      </c>
      <c r="G41" s="297">
        <v>14449</v>
      </c>
      <c r="H41" s="297">
        <v>15650</v>
      </c>
      <c r="I41" s="297">
        <v>16552</v>
      </c>
      <c r="J41" s="297">
        <v>16777</v>
      </c>
      <c r="K41" s="297">
        <v>18065</v>
      </c>
      <c r="L41" s="297">
        <v>14078</v>
      </c>
    </row>
    <row r="42" spans="1:12" x14ac:dyDescent="0.2">
      <c r="A42" s="37" t="s">
        <v>96</v>
      </c>
      <c r="B42" s="259">
        <v>6218</v>
      </c>
      <c r="C42" s="259">
        <v>6057</v>
      </c>
      <c r="D42" s="259">
        <v>6620</v>
      </c>
      <c r="E42" s="259">
        <v>6897</v>
      </c>
      <c r="F42" s="259">
        <v>6945</v>
      </c>
      <c r="G42" s="298">
        <v>7332</v>
      </c>
      <c r="H42" s="298">
        <v>7931</v>
      </c>
      <c r="I42" s="298">
        <v>8377</v>
      </c>
      <c r="J42" s="298">
        <v>8487</v>
      </c>
      <c r="K42" s="298">
        <v>9124</v>
      </c>
      <c r="L42" s="298">
        <v>7188</v>
      </c>
    </row>
    <row r="43" spans="1:12" x14ac:dyDescent="0.2">
      <c r="A43" s="473" t="s">
        <v>97</v>
      </c>
      <c r="B43" s="259">
        <v>5681</v>
      </c>
      <c r="C43" s="259">
        <v>5732</v>
      </c>
      <c r="D43" s="259">
        <v>6349</v>
      </c>
      <c r="E43" s="259">
        <v>6667</v>
      </c>
      <c r="F43" s="259">
        <v>6675</v>
      </c>
      <c r="G43" s="298">
        <v>7117</v>
      </c>
      <c r="H43" s="298">
        <v>7719</v>
      </c>
      <c r="I43" s="298">
        <v>8175</v>
      </c>
      <c r="J43" s="298">
        <v>8290</v>
      </c>
      <c r="K43" s="298">
        <v>8941</v>
      </c>
      <c r="L43" s="298">
        <v>6890</v>
      </c>
    </row>
    <row r="44" spans="1:12" ht="12.75" customHeight="1" x14ac:dyDescent="0.2">
      <c r="A44" s="474" t="s">
        <v>98</v>
      </c>
      <c r="B44" s="149">
        <v>535</v>
      </c>
      <c r="C44" s="149">
        <v>542</v>
      </c>
      <c r="D44" s="149">
        <v>528</v>
      </c>
      <c r="E44" s="149">
        <v>593</v>
      </c>
      <c r="F44" s="149">
        <v>572</v>
      </c>
      <c r="G44" s="149">
        <v>569</v>
      </c>
      <c r="H44" s="149">
        <v>557</v>
      </c>
      <c r="I44" s="149">
        <v>450</v>
      </c>
      <c r="J44" s="149">
        <v>431</v>
      </c>
      <c r="K44" s="149">
        <v>357</v>
      </c>
      <c r="L44" s="149">
        <v>404</v>
      </c>
    </row>
    <row r="45" spans="1:12" x14ac:dyDescent="0.2">
      <c r="A45" s="475" t="s">
        <v>99</v>
      </c>
      <c r="B45" s="268">
        <v>4338</v>
      </c>
      <c r="C45" s="268">
        <v>5506</v>
      </c>
      <c r="D45" s="268">
        <v>5519</v>
      </c>
      <c r="E45" s="268">
        <v>5290</v>
      </c>
      <c r="F45" s="268">
        <v>5603</v>
      </c>
      <c r="G45" s="301">
        <v>5054</v>
      </c>
      <c r="H45" s="301">
        <v>5504</v>
      </c>
      <c r="I45" s="301">
        <v>6185</v>
      </c>
      <c r="J45" s="301">
        <v>6456</v>
      </c>
      <c r="K45" s="301">
        <v>6864</v>
      </c>
      <c r="L45" s="301">
        <v>7739</v>
      </c>
    </row>
    <row r="46" spans="1:12" x14ac:dyDescent="0.2">
      <c r="A46" s="476" t="s">
        <v>100</v>
      </c>
      <c r="B46" s="267">
        <v>625</v>
      </c>
      <c r="C46" s="267">
        <v>629</v>
      </c>
      <c r="D46" s="267">
        <v>642</v>
      </c>
      <c r="E46" s="267">
        <v>662</v>
      </c>
      <c r="F46" s="267">
        <v>630</v>
      </c>
      <c r="G46" s="299">
        <v>600</v>
      </c>
      <c r="H46" s="299">
        <v>635</v>
      </c>
      <c r="I46" s="299">
        <v>609</v>
      </c>
      <c r="J46" s="299">
        <v>698</v>
      </c>
      <c r="K46" s="299">
        <v>732</v>
      </c>
      <c r="L46" s="299">
        <v>851</v>
      </c>
    </row>
    <row r="47" spans="1:12" x14ac:dyDescent="0.2">
      <c r="A47" s="473" t="s">
        <v>97</v>
      </c>
      <c r="B47" s="267">
        <v>3713</v>
      </c>
      <c r="C47" s="267">
        <v>4877</v>
      </c>
      <c r="D47" s="267">
        <v>4877</v>
      </c>
      <c r="E47" s="267">
        <v>4628</v>
      </c>
      <c r="F47" s="267">
        <v>4973</v>
      </c>
      <c r="G47" s="299">
        <v>4454</v>
      </c>
      <c r="H47" s="299">
        <v>4869</v>
      </c>
      <c r="I47" s="299">
        <v>5577</v>
      </c>
      <c r="J47" s="299">
        <v>5759</v>
      </c>
      <c r="K47" s="299">
        <v>6132</v>
      </c>
      <c r="L47" s="299">
        <v>6868</v>
      </c>
    </row>
    <row r="48" spans="1:12" s="106" customFormat="1" x14ac:dyDescent="0.2">
      <c r="A48" s="477" t="s">
        <v>101</v>
      </c>
      <c r="B48" s="238" t="s">
        <v>20</v>
      </c>
      <c r="C48" s="238" t="s">
        <v>20</v>
      </c>
      <c r="D48" s="238" t="s">
        <v>20</v>
      </c>
      <c r="E48" s="238" t="s">
        <v>20</v>
      </c>
      <c r="F48" s="238" t="s">
        <v>20</v>
      </c>
      <c r="G48" s="297">
        <v>218</v>
      </c>
      <c r="H48" s="297">
        <v>277</v>
      </c>
      <c r="I48" s="297">
        <v>278</v>
      </c>
      <c r="J48" s="297">
        <v>127</v>
      </c>
      <c r="K48" s="297">
        <v>94</v>
      </c>
      <c r="L48" s="297">
        <v>64</v>
      </c>
    </row>
    <row r="49" spans="1:12" x14ac:dyDescent="0.2">
      <c r="A49" s="15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  <row r="50" spans="1:12" x14ac:dyDescent="0.2">
      <c r="A50" s="478" t="s">
        <v>102</v>
      </c>
      <c r="B50" s="268">
        <v>119953</v>
      </c>
      <c r="C50" s="268">
        <v>122359</v>
      </c>
      <c r="D50" s="268">
        <v>125684</v>
      </c>
      <c r="E50" s="268">
        <v>130397</v>
      </c>
      <c r="F50" s="268">
        <v>138034</v>
      </c>
      <c r="G50" s="301">
        <v>141980</v>
      </c>
      <c r="H50" s="301">
        <v>149817</v>
      </c>
      <c r="I50" s="301">
        <v>154707</v>
      </c>
      <c r="J50" s="301">
        <v>156891</v>
      </c>
      <c r="K50" s="301">
        <v>162585</v>
      </c>
      <c r="L50" s="301">
        <v>163219</v>
      </c>
    </row>
    <row r="51" spans="1:12" x14ac:dyDescent="0.2">
      <c r="A51" s="479" t="s">
        <v>103</v>
      </c>
      <c r="B51" s="299">
        <v>2283</v>
      </c>
      <c r="C51" s="299">
        <v>2253</v>
      </c>
      <c r="D51" s="299">
        <v>2193</v>
      </c>
      <c r="E51" s="299">
        <v>2194</v>
      </c>
      <c r="F51" s="299">
        <v>2157</v>
      </c>
      <c r="G51" s="299">
        <v>2096</v>
      </c>
      <c r="H51" s="299">
        <v>2033</v>
      </c>
      <c r="I51" s="299">
        <v>1950</v>
      </c>
      <c r="J51" s="299">
        <v>1679</v>
      </c>
      <c r="K51" s="299">
        <v>1580</v>
      </c>
      <c r="L51" s="299">
        <v>1510</v>
      </c>
    </row>
    <row r="52" spans="1:12" x14ac:dyDescent="0.2">
      <c r="A52" s="480" t="s">
        <v>104</v>
      </c>
      <c r="B52" s="299">
        <v>117670</v>
      </c>
      <c r="C52" s="299">
        <v>120106</v>
      </c>
      <c r="D52" s="299">
        <v>123491</v>
      </c>
      <c r="E52" s="299">
        <v>128203</v>
      </c>
      <c r="F52" s="299">
        <v>135877</v>
      </c>
      <c r="G52" s="299">
        <v>139884</v>
      </c>
      <c r="H52" s="299">
        <v>147784</v>
      </c>
      <c r="I52" s="299">
        <v>152757</v>
      </c>
      <c r="J52" s="299">
        <v>155212</v>
      </c>
      <c r="K52" s="299">
        <v>161005</v>
      </c>
      <c r="L52" s="299">
        <v>161709</v>
      </c>
    </row>
    <row r="53" spans="1:12" x14ac:dyDescent="0.2">
      <c r="A53" s="25"/>
      <c r="B53" s="259"/>
      <c r="C53" s="259"/>
      <c r="D53" s="259"/>
      <c r="E53" s="259"/>
      <c r="F53" s="259"/>
      <c r="G53" s="298"/>
      <c r="H53" s="298"/>
      <c r="I53" s="298"/>
      <c r="J53" s="298"/>
      <c r="K53" s="298"/>
      <c r="L53" s="298"/>
    </row>
    <row r="54" spans="1:12" ht="12.75" customHeight="1" x14ac:dyDescent="0.2">
      <c r="A54" s="481" t="s">
        <v>105</v>
      </c>
      <c r="B54" s="203">
        <v>94708</v>
      </c>
      <c r="C54" s="203">
        <v>96152</v>
      </c>
      <c r="D54" s="203">
        <v>97722</v>
      </c>
      <c r="E54" s="203">
        <v>100758</v>
      </c>
      <c r="F54" s="203">
        <v>105726</v>
      </c>
      <c r="G54" s="300">
        <v>110282</v>
      </c>
      <c r="H54" s="447">
        <v>111401</v>
      </c>
      <c r="I54" s="447">
        <v>114227</v>
      </c>
      <c r="J54" s="447">
        <v>115750</v>
      </c>
      <c r="K54" s="447">
        <v>108684</v>
      </c>
      <c r="L54" s="447">
        <v>107085</v>
      </c>
    </row>
    <row r="55" spans="1:12" x14ac:dyDescent="0.2">
      <c r="A55" s="134"/>
    </row>
    <row r="56" spans="1:12" x14ac:dyDescent="0.2">
      <c r="A56" s="134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6"/>
  <sheetViews>
    <sheetView topLeftCell="A61" zoomScaleNormal="100" workbookViewId="0">
      <selection activeCell="A86" sqref="A86"/>
    </sheetView>
  </sheetViews>
  <sheetFormatPr defaultColWidth="11.42578125" defaultRowHeight="12.75" x14ac:dyDescent="0.2"/>
  <cols>
    <col min="1" max="1" width="63.85546875" style="45" customWidth="1"/>
    <col min="2" max="2" width="11.5703125" style="45" bestFit="1" customWidth="1"/>
    <col min="3" max="5" width="11.7109375" style="45" bestFit="1" customWidth="1"/>
    <col min="6" max="7" width="11.42578125" style="45"/>
    <col min="8" max="8" width="11.42578125" style="51"/>
    <col min="9" max="14" width="11.42578125" style="45"/>
    <col min="15" max="15" width="11.7109375" style="45" bestFit="1" customWidth="1"/>
    <col min="16" max="16384" width="11.42578125" style="45"/>
  </cols>
  <sheetData>
    <row r="1" spans="1:17" ht="12" customHeight="1" x14ac:dyDescent="0.2"/>
    <row r="2" spans="1:17" ht="12" customHeight="1" x14ac:dyDescent="0.2"/>
    <row r="3" spans="1:17" ht="12" customHeight="1" x14ac:dyDescent="0.2">
      <c r="A3" s="453" t="s">
        <v>107</v>
      </c>
      <c r="B3" s="17"/>
      <c r="C3" s="17"/>
      <c r="D3" s="17"/>
      <c r="E3" s="17"/>
      <c r="F3" s="17"/>
      <c r="G3" s="17"/>
    </row>
    <row r="4" spans="1:17" ht="12" customHeight="1" x14ac:dyDescent="0.2">
      <c r="A4" s="482"/>
      <c r="B4" s="225">
        <v>2008</v>
      </c>
      <c r="C4" s="225">
        <v>2009</v>
      </c>
      <c r="D4" s="225">
        <v>2010</v>
      </c>
      <c r="E4" s="225">
        <v>2011</v>
      </c>
      <c r="F4" s="225">
        <v>2012</v>
      </c>
      <c r="G4" s="225">
        <v>2013</v>
      </c>
      <c r="H4" s="225">
        <v>2014</v>
      </c>
      <c r="I4" s="225">
        <v>2015</v>
      </c>
      <c r="J4" s="303">
        <v>2016</v>
      </c>
      <c r="K4" s="303">
        <v>2017</v>
      </c>
      <c r="L4" s="303">
        <v>2018</v>
      </c>
      <c r="N4" s="48"/>
      <c r="O4" s="48"/>
    </row>
    <row r="5" spans="1:17" ht="12" customHeight="1" x14ac:dyDescent="0.2">
      <c r="A5" s="483" t="s">
        <v>56</v>
      </c>
      <c r="B5" s="260">
        <v>1604.3</v>
      </c>
      <c r="C5" s="260">
        <v>1701.4</v>
      </c>
      <c r="D5" s="260">
        <v>1837.1</v>
      </c>
      <c r="E5" s="260">
        <v>1976.1</v>
      </c>
      <c r="F5" s="260">
        <v>2137.6999999999998</v>
      </c>
      <c r="G5" s="378">
        <v>2279.5</v>
      </c>
      <c r="H5" s="378">
        <v>2443.1999999999998</v>
      </c>
      <c r="I5" s="378">
        <v>2602</v>
      </c>
      <c r="J5" s="378">
        <v>2804.4</v>
      </c>
      <c r="K5" s="378">
        <v>3037.3</v>
      </c>
      <c r="L5" s="378">
        <v>3236.4</v>
      </c>
      <c r="N5" s="48"/>
      <c r="O5" s="48"/>
    </row>
    <row r="6" spans="1:17" ht="12" customHeight="1" x14ac:dyDescent="0.2">
      <c r="A6" s="484" t="s">
        <v>108</v>
      </c>
      <c r="B6" s="260">
        <v>528.29999999999995</v>
      </c>
      <c r="C6" s="260">
        <v>541.6</v>
      </c>
      <c r="D6" s="260">
        <v>563.4</v>
      </c>
      <c r="E6" s="260">
        <v>575.29999999999995</v>
      </c>
      <c r="F6" s="260">
        <v>597.20000000000005</v>
      </c>
      <c r="G6" s="378">
        <v>608.6</v>
      </c>
      <c r="H6" s="378">
        <v>625.79999999999995</v>
      </c>
      <c r="I6" s="378">
        <v>650.29999999999995</v>
      </c>
      <c r="J6" s="378">
        <v>683.2</v>
      </c>
      <c r="K6" s="378">
        <v>728.1</v>
      </c>
      <c r="L6" s="378">
        <v>766.6</v>
      </c>
      <c r="N6" s="48"/>
      <c r="O6" s="48"/>
    </row>
    <row r="7" spans="1:17" ht="12" customHeight="1" x14ac:dyDescent="0.2">
      <c r="A7" s="455" t="s">
        <v>109</v>
      </c>
      <c r="B7" s="261">
        <v>483.9</v>
      </c>
      <c r="C7" s="261">
        <v>503.6</v>
      </c>
      <c r="D7" s="261">
        <v>533.5</v>
      </c>
      <c r="E7" s="261">
        <v>550</v>
      </c>
      <c r="F7" s="261">
        <v>575.1</v>
      </c>
      <c r="G7" s="311">
        <v>589</v>
      </c>
      <c r="H7" s="311">
        <v>608.79999999999995</v>
      </c>
      <c r="I7" s="311">
        <v>635.29999999999995</v>
      </c>
      <c r="J7" s="311">
        <v>670.8</v>
      </c>
      <c r="K7" s="311">
        <v>718.5</v>
      </c>
      <c r="L7" s="311">
        <v>758.9</v>
      </c>
      <c r="N7" s="48"/>
      <c r="O7" s="48"/>
    </row>
    <row r="8" spans="1:17" ht="12" customHeight="1" x14ac:dyDescent="0.2">
      <c r="A8" s="455" t="s">
        <v>110</v>
      </c>
      <c r="B8" s="261">
        <v>44.5</v>
      </c>
      <c r="C8" s="261">
        <v>38.1</v>
      </c>
      <c r="D8" s="261">
        <v>29.9</v>
      </c>
      <c r="E8" s="261">
        <v>25.3</v>
      </c>
      <c r="F8" s="261">
        <v>22.1</v>
      </c>
      <c r="G8" s="311">
        <v>19.600000000000001</v>
      </c>
      <c r="H8" s="311">
        <v>17</v>
      </c>
      <c r="I8" s="311">
        <v>15</v>
      </c>
      <c r="J8" s="311">
        <v>12.4</v>
      </c>
      <c r="K8" s="311">
        <v>9.6</v>
      </c>
      <c r="L8" s="311">
        <v>7.7</v>
      </c>
      <c r="N8" s="48"/>
      <c r="O8" s="48"/>
    </row>
    <row r="9" spans="1:17" ht="12" customHeight="1" x14ac:dyDescent="0.2">
      <c r="A9" s="454" t="s">
        <v>111</v>
      </c>
      <c r="B9" s="260">
        <v>1075.5999999999999</v>
      </c>
      <c r="C9" s="260">
        <v>1159.5</v>
      </c>
      <c r="D9" s="260">
        <v>1273.5</v>
      </c>
      <c r="E9" s="260">
        <v>1400.6</v>
      </c>
      <c r="F9" s="260">
        <v>1540.4</v>
      </c>
      <c r="G9" s="378">
        <v>1670.8</v>
      </c>
      <c r="H9" s="378">
        <v>1817.3</v>
      </c>
      <c r="I9" s="378">
        <v>1951.6</v>
      </c>
      <c r="J9" s="378">
        <v>2121.1999999999998</v>
      </c>
      <c r="K9" s="378">
        <v>2309.1</v>
      </c>
      <c r="L9" s="378">
        <v>2469.6999999999998</v>
      </c>
      <c r="N9" s="48"/>
      <c r="O9" s="48"/>
    </row>
    <row r="10" spans="1:17" ht="12" customHeight="1" x14ac:dyDescent="0.2">
      <c r="A10" s="485" t="s">
        <v>109</v>
      </c>
      <c r="B10" s="261">
        <v>1073.2</v>
      </c>
      <c r="C10" s="261">
        <v>1157.7</v>
      </c>
      <c r="D10" s="261">
        <v>1271.8</v>
      </c>
      <c r="E10" s="261">
        <v>1398.9</v>
      </c>
      <c r="F10" s="261">
        <v>1538.3</v>
      </c>
      <c r="G10" s="311">
        <v>1668.8</v>
      </c>
      <c r="H10" s="311">
        <v>1815.3</v>
      </c>
      <c r="I10" s="311">
        <v>1949.2</v>
      </c>
      <c r="J10" s="311">
        <v>2120.6</v>
      </c>
      <c r="K10" s="311">
        <v>2308.6</v>
      </c>
      <c r="L10" s="311">
        <v>2469.1</v>
      </c>
      <c r="N10" s="48"/>
      <c r="O10" s="48"/>
    </row>
    <row r="11" spans="1:17" ht="12" customHeight="1" x14ac:dyDescent="0.2">
      <c r="A11" s="486" t="s">
        <v>112</v>
      </c>
      <c r="B11" s="261">
        <v>2.4</v>
      </c>
      <c r="C11" s="261">
        <v>1.9</v>
      </c>
      <c r="D11" s="261">
        <v>1.7</v>
      </c>
      <c r="E11" s="261">
        <v>1.8</v>
      </c>
      <c r="F11" s="261">
        <v>2.1</v>
      </c>
      <c r="G11" s="311">
        <v>2</v>
      </c>
      <c r="H11" s="311">
        <v>2.1</v>
      </c>
      <c r="I11" s="311">
        <v>2.5</v>
      </c>
      <c r="J11" s="311">
        <v>0.6</v>
      </c>
      <c r="K11" s="311">
        <v>0.5</v>
      </c>
      <c r="L11" s="311">
        <v>0.6</v>
      </c>
      <c r="N11" s="48"/>
      <c r="O11" s="48"/>
    </row>
    <row r="12" spans="1:17" ht="12" customHeight="1" x14ac:dyDescent="0.2">
      <c r="A12" s="456" t="s">
        <v>113</v>
      </c>
      <c r="B12" s="262">
        <v>0.4</v>
      </c>
      <c r="C12" s="262">
        <v>0.3</v>
      </c>
      <c r="D12" s="262">
        <v>0.2</v>
      </c>
      <c r="E12" s="262">
        <v>0.2</v>
      </c>
      <c r="F12" s="262">
        <v>0.1</v>
      </c>
      <c r="G12" s="312">
        <v>0.1</v>
      </c>
      <c r="H12" s="312">
        <v>0.1</v>
      </c>
      <c r="I12" s="312">
        <v>0.1</v>
      </c>
      <c r="J12" s="312">
        <v>0.1</v>
      </c>
      <c r="K12" s="312">
        <v>0</v>
      </c>
      <c r="L12" s="312">
        <v>0</v>
      </c>
      <c r="N12" s="48"/>
      <c r="O12" s="48"/>
    </row>
    <row r="13" spans="1:17" ht="12" customHeight="1" x14ac:dyDescent="0.2">
      <c r="A13" s="27"/>
      <c r="B13" s="228"/>
      <c r="C13" s="228"/>
      <c r="D13" s="228"/>
      <c r="E13" s="228"/>
      <c r="F13" s="228"/>
      <c r="G13" s="106"/>
      <c r="H13" s="106"/>
      <c r="I13" s="48"/>
      <c r="J13" s="48"/>
      <c r="K13" s="48"/>
      <c r="L13" s="48"/>
      <c r="N13" s="48"/>
      <c r="O13" s="48"/>
      <c r="P13" s="48"/>
      <c r="Q13" s="48"/>
    </row>
    <row r="14" spans="1:17" ht="12" customHeight="1" x14ac:dyDescent="0.2">
      <c r="A14" s="15"/>
      <c r="B14" s="104"/>
      <c r="C14" s="104"/>
      <c r="D14" s="104"/>
      <c r="E14" s="104"/>
      <c r="F14" s="104"/>
      <c r="G14" s="104"/>
      <c r="I14" s="48"/>
      <c r="J14" s="48"/>
      <c r="K14" s="48"/>
      <c r="L14" s="48"/>
      <c r="N14" s="48"/>
      <c r="O14" s="48"/>
      <c r="P14" s="48"/>
      <c r="Q14" s="48"/>
    </row>
    <row r="15" spans="1:17" ht="12" customHeight="1" x14ac:dyDescent="0.2">
      <c r="A15" s="220" t="s">
        <v>114</v>
      </c>
      <c r="B15" s="28"/>
      <c r="C15" s="28"/>
      <c r="D15" s="28"/>
      <c r="E15" s="17"/>
      <c r="F15" s="28"/>
      <c r="G15" s="51"/>
      <c r="H15" s="48"/>
      <c r="I15" s="48"/>
      <c r="J15" s="48"/>
      <c r="K15" s="48"/>
      <c r="L15" s="48"/>
      <c r="N15" s="48"/>
      <c r="O15" s="48"/>
      <c r="P15" s="48"/>
      <c r="Q15" s="48"/>
    </row>
    <row r="16" spans="1:17" ht="12" customHeight="1" x14ac:dyDescent="0.2">
      <c r="A16" s="6"/>
      <c r="B16" s="225">
        <v>2008</v>
      </c>
      <c r="C16" s="225">
        <v>2009</v>
      </c>
      <c r="D16" s="225">
        <v>2010</v>
      </c>
      <c r="E16" s="225">
        <v>2011</v>
      </c>
      <c r="F16" s="225">
        <v>2012</v>
      </c>
      <c r="G16" s="225">
        <v>2013</v>
      </c>
      <c r="H16" s="225">
        <v>2014</v>
      </c>
      <c r="I16" s="225">
        <v>2015</v>
      </c>
      <c r="J16" s="225">
        <v>2016</v>
      </c>
      <c r="K16" s="225">
        <v>2017</v>
      </c>
      <c r="L16" s="225">
        <v>2018</v>
      </c>
    </row>
    <row r="17" spans="1:27" ht="12" customHeight="1" x14ac:dyDescent="0.2">
      <c r="A17" s="220" t="s">
        <v>56</v>
      </c>
      <c r="B17" s="260">
        <v>528.29999999999995</v>
      </c>
      <c r="C17" s="260">
        <v>541.6</v>
      </c>
      <c r="D17" s="260">
        <v>563.4</v>
      </c>
      <c r="E17" s="260">
        <v>575.29999999999995</v>
      </c>
      <c r="F17" s="378">
        <v>597.20000000000005</v>
      </c>
      <c r="G17" s="378">
        <v>608.6</v>
      </c>
      <c r="H17" s="378">
        <v>625.79999999999995</v>
      </c>
      <c r="I17" s="378">
        <v>650.29999999999995</v>
      </c>
      <c r="J17" s="378">
        <v>683.2</v>
      </c>
      <c r="K17" s="378">
        <v>728.1</v>
      </c>
      <c r="L17" s="378">
        <v>766.6</v>
      </c>
    </row>
    <row r="18" spans="1:27" ht="12" customHeight="1" x14ac:dyDescent="0.2">
      <c r="A18" s="454" t="s">
        <v>115</v>
      </c>
      <c r="B18" s="260">
        <v>468.8</v>
      </c>
      <c r="C18" s="260">
        <v>476</v>
      </c>
      <c r="D18" s="260">
        <v>492.7</v>
      </c>
      <c r="E18" s="260">
        <v>499.3</v>
      </c>
      <c r="F18" s="378">
        <v>514.70000000000005</v>
      </c>
      <c r="G18" s="378">
        <v>520.9</v>
      </c>
      <c r="H18" s="378">
        <v>530.79999999999995</v>
      </c>
      <c r="I18" s="378">
        <v>548.1</v>
      </c>
      <c r="J18" s="378">
        <v>574.1</v>
      </c>
      <c r="K18" s="378">
        <v>613.70000000000005</v>
      </c>
      <c r="L18" s="378">
        <v>647.79999999999995</v>
      </c>
    </row>
    <row r="19" spans="1:27" ht="12" customHeight="1" x14ac:dyDescent="0.2">
      <c r="A19" s="487" t="s">
        <v>109</v>
      </c>
      <c r="B19" s="260">
        <v>430.5</v>
      </c>
      <c r="C19" s="260">
        <v>443.6</v>
      </c>
      <c r="D19" s="260">
        <v>467.1</v>
      </c>
      <c r="E19" s="260">
        <v>477.1</v>
      </c>
      <c r="F19" s="378">
        <v>495.4</v>
      </c>
      <c r="G19" s="378">
        <v>503.7</v>
      </c>
      <c r="H19" s="378">
        <v>516</v>
      </c>
      <c r="I19" s="378">
        <v>535.4</v>
      </c>
      <c r="J19" s="378">
        <v>550.6</v>
      </c>
      <c r="K19" s="378">
        <v>605.20000000000005</v>
      </c>
      <c r="L19" s="378">
        <v>640.9</v>
      </c>
    </row>
    <row r="20" spans="1:27" ht="12" customHeight="1" x14ac:dyDescent="0.2">
      <c r="A20" s="488" t="s">
        <v>116</v>
      </c>
      <c r="B20" s="261">
        <v>43.2</v>
      </c>
      <c r="C20" s="261">
        <v>44.1</v>
      </c>
      <c r="D20" s="261">
        <v>44.9</v>
      </c>
      <c r="E20" s="261">
        <v>47.1</v>
      </c>
      <c r="F20" s="311">
        <v>14.5</v>
      </c>
      <c r="G20" s="311">
        <v>14.5</v>
      </c>
      <c r="H20" s="311">
        <v>15.7</v>
      </c>
      <c r="I20" s="311">
        <v>15.1</v>
      </c>
      <c r="J20" s="311">
        <v>16.7</v>
      </c>
      <c r="K20" s="311">
        <v>18.8</v>
      </c>
      <c r="L20" s="311">
        <v>21.2</v>
      </c>
      <c r="N20" s="157"/>
    </row>
    <row r="21" spans="1:27" ht="12" customHeight="1" x14ac:dyDescent="0.2">
      <c r="A21" s="488" t="s">
        <v>117</v>
      </c>
      <c r="B21" s="261">
        <v>12.2</v>
      </c>
      <c r="C21" s="261">
        <v>12.7</v>
      </c>
      <c r="D21" s="261">
        <v>11.1</v>
      </c>
      <c r="E21" s="261">
        <v>9.6999999999999993</v>
      </c>
      <c r="F21" s="311">
        <v>8.6</v>
      </c>
      <c r="G21" s="311">
        <v>7.6</v>
      </c>
      <c r="H21" s="311">
        <v>6.6</v>
      </c>
      <c r="I21" s="311">
        <v>5.7</v>
      </c>
      <c r="J21" s="311">
        <v>5</v>
      </c>
      <c r="K21" s="311">
        <v>4.4000000000000004</v>
      </c>
      <c r="L21" s="311">
        <v>3.6</v>
      </c>
      <c r="N21" s="157"/>
    </row>
    <row r="22" spans="1:27" ht="12" customHeight="1" x14ac:dyDescent="0.2">
      <c r="A22" s="488" t="s">
        <v>119</v>
      </c>
      <c r="B22" s="261">
        <v>340.4</v>
      </c>
      <c r="C22" s="261">
        <v>349.7</v>
      </c>
      <c r="D22" s="261">
        <v>371.5</v>
      </c>
      <c r="E22" s="261">
        <v>378.9</v>
      </c>
      <c r="F22" s="311">
        <v>430.4</v>
      </c>
      <c r="G22" s="311">
        <v>437.7</v>
      </c>
      <c r="H22" s="311">
        <v>448.1</v>
      </c>
      <c r="I22" s="311">
        <v>467.1</v>
      </c>
      <c r="J22" s="311">
        <v>481.8</v>
      </c>
      <c r="K22" s="311">
        <v>502.6</v>
      </c>
      <c r="L22" s="311">
        <v>494.9</v>
      </c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1:27" ht="12" customHeight="1" x14ac:dyDescent="0.2">
      <c r="A23" s="489" t="s">
        <v>77</v>
      </c>
      <c r="B23" s="261">
        <v>171.2</v>
      </c>
      <c r="C23" s="261">
        <v>205.3</v>
      </c>
      <c r="D23" s="261">
        <v>220.2</v>
      </c>
      <c r="E23" s="261">
        <v>230.4</v>
      </c>
      <c r="F23" s="311">
        <v>246.3</v>
      </c>
      <c r="G23" s="311">
        <v>257.7</v>
      </c>
      <c r="H23" s="311">
        <v>262.39999999999998</v>
      </c>
      <c r="I23" s="311">
        <v>274.89999999999998</v>
      </c>
      <c r="J23" s="311">
        <v>283.39999999999998</v>
      </c>
      <c r="K23" s="311">
        <v>291.5</v>
      </c>
      <c r="L23" s="311">
        <v>286.3</v>
      </c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</row>
    <row r="24" spans="1:27" ht="12" customHeight="1" x14ac:dyDescent="0.2">
      <c r="A24" s="489" t="s">
        <v>78</v>
      </c>
      <c r="B24" s="261">
        <v>169.2</v>
      </c>
      <c r="C24" s="261">
        <v>144.4</v>
      </c>
      <c r="D24" s="261">
        <v>151.4</v>
      </c>
      <c r="E24" s="261">
        <v>148.4</v>
      </c>
      <c r="F24" s="311">
        <v>184.1</v>
      </c>
      <c r="G24" s="311">
        <v>180</v>
      </c>
      <c r="H24" s="311">
        <v>185.7</v>
      </c>
      <c r="I24" s="311">
        <v>192.3</v>
      </c>
      <c r="J24" s="311">
        <v>198.4</v>
      </c>
      <c r="K24" s="311">
        <v>211.1</v>
      </c>
      <c r="L24" s="311">
        <v>208.6</v>
      </c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</row>
    <row r="25" spans="1:27" ht="12" customHeight="1" x14ac:dyDescent="0.2">
      <c r="A25" s="30" t="s">
        <v>120</v>
      </c>
      <c r="B25" s="302" t="s">
        <v>20</v>
      </c>
      <c r="C25" s="302" t="s">
        <v>20</v>
      </c>
      <c r="D25" s="302" t="s">
        <v>20</v>
      </c>
      <c r="E25" s="302" t="s">
        <v>20</v>
      </c>
      <c r="F25" s="403" t="s">
        <v>20</v>
      </c>
      <c r="G25" s="403" t="s">
        <v>20</v>
      </c>
      <c r="H25" s="403" t="s">
        <v>20</v>
      </c>
      <c r="I25" s="403" t="s">
        <v>20</v>
      </c>
      <c r="J25" s="403" t="s">
        <v>20</v>
      </c>
      <c r="K25" s="403">
        <v>0.9</v>
      </c>
      <c r="L25" s="403">
        <v>58.1</v>
      </c>
      <c r="N25" s="157"/>
    </row>
    <row r="26" spans="1:27" ht="12" customHeight="1" x14ac:dyDescent="0.2">
      <c r="A26" s="30" t="s">
        <v>128</v>
      </c>
      <c r="B26" s="403" t="s">
        <v>20</v>
      </c>
      <c r="C26" s="403" t="s">
        <v>20</v>
      </c>
      <c r="D26" s="403" t="s">
        <v>20</v>
      </c>
      <c r="E26" s="403" t="s">
        <v>20</v>
      </c>
      <c r="F26" s="403" t="s">
        <v>20</v>
      </c>
      <c r="G26" s="403" t="s">
        <v>20</v>
      </c>
      <c r="H26" s="403" t="s">
        <v>20</v>
      </c>
      <c r="I26" s="403" t="s">
        <v>20</v>
      </c>
      <c r="J26" s="403" t="s">
        <v>20</v>
      </c>
      <c r="K26" s="403" t="s">
        <v>20</v>
      </c>
      <c r="L26" s="403">
        <v>56.4</v>
      </c>
      <c r="N26" s="157"/>
    </row>
    <row r="27" spans="1:27" ht="12" customHeight="1" x14ac:dyDescent="0.2">
      <c r="A27" s="30" t="s">
        <v>121</v>
      </c>
      <c r="B27" s="302" t="s">
        <v>20</v>
      </c>
      <c r="C27" s="302" t="s">
        <v>20</v>
      </c>
      <c r="D27" s="302" t="s">
        <v>20</v>
      </c>
      <c r="E27" s="302" t="s">
        <v>20</v>
      </c>
      <c r="F27" s="403" t="s">
        <v>20</v>
      </c>
      <c r="G27" s="403" t="s">
        <v>20</v>
      </c>
      <c r="H27" s="403" t="s">
        <v>20</v>
      </c>
      <c r="I27" s="403" t="s">
        <v>20</v>
      </c>
      <c r="J27" s="403" t="s">
        <v>20</v>
      </c>
      <c r="K27" s="403">
        <v>30.4</v>
      </c>
      <c r="L27" s="403">
        <v>14.8</v>
      </c>
      <c r="O27" s="205"/>
    </row>
    <row r="28" spans="1:27" ht="12" customHeight="1" x14ac:dyDescent="0.2">
      <c r="A28" s="488" t="s">
        <v>122</v>
      </c>
      <c r="B28" s="261">
        <v>34.700000000000003</v>
      </c>
      <c r="C28" s="261">
        <v>37.1</v>
      </c>
      <c r="D28" s="261">
        <v>39.5</v>
      </c>
      <c r="E28" s="261">
        <v>41.5</v>
      </c>
      <c r="F28" s="311">
        <v>41.9</v>
      </c>
      <c r="G28" s="311">
        <v>43.9</v>
      </c>
      <c r="H28" s="311">
        <v>45.7</v>
      </c>
      <c r="I28" s="311">
        <v>47.4</v>
      </c>
      <c r="J28" s="311">
        <v>59.9</v>
      </c>
      <c r="K28" s="311">
        <v>48</v>
      </c>
      <c r="L28" s="311">
        <v>48.3</v>
      </c>
      <c r="O28" s="205"/>
    </row>
    <row r="29" spans="1:27" ht="12" customHeight="1" x14ac:dyDescent="0.2">
      <c r="A29" s="487" t="s">
        <v>110</v>
      </c>
      <c r="B29" s="260">
        <v>38.299999999999997</v>
      </c>
      <c r="C29" s="260">
        <v>32.4</v>
      </c>
      <c r="D29" s="260">
        <v>25.6</v>
      </c>
      <c r="E29" s="260">
        <v>22.1</v>
      </c>
      <c r="F29" s="378">
        <v>19.3</v>
      </c>
      <c r="G29" s="378">
        <v>17.2</v>
      </c>
      <c r="H29" s="378">
        <v>14.8</v>
      </c>
      <c r="I29" s="378">
        <v>12.7</v>
      </c>
      <c r="J29" s="378">
        <v>10.7</v>
      </c>
      <c r="K29" s="378">
        <v>8.5</v>
      </c>
      <c r="L29" s="378">
        <v>6.9</v>
      </c>
    </row>
    <row r="30" spans="1:27" ht="12" customHeight="1" x14ac:dyDescent="0.2">
      <c r="A30" s="490" t="s">
        <v>123</v>
      </c>
      <c r="B30" s="261">
        <v>1.3</v>
      </c>
      <c r="C30" s="261">
        <v>1.2</v>
      </c>
      <c r="D30" s="261">
        <v>0.9</v>
      </c>
      <c r="E30" s="261">
        <v>0.7</v>
      </c>
      <c r="F30" s="311">
        <v>0.6</v>
      </c>
      <c r="G30" s="311">
        <v>0.5</v>
      </c>
      <c r="H30" s="311">
        <v>0.5</v>
      </c>
      <c r="I30" s="311">
        <v>0.4</v>
      </c>
      <c r="J30" s="311">
        <v>0.4</v>
      </c>
      <c r="K30" s="311">
        <v>0.3</v>
      </c>
      <c r="L30" s="311">
        <v>0.3</v>
      </c>
    </row>
    <row r="31" spans="1:27" ht="12" customHeight="1" x14ac:dyDescent="0.2">
      <c r="A31" s="488" t="s">
        <v>124</v>
      </c>
      <c r="B31" s="261">
        <v>26.1</v>
      </c>
      <c r="C31" s="261">
        <v>23.8</v>
      </c>
      <c r="D31" s="261">
        <v>19.899999999999999</v>
      </c>
      <c r="E31" s="261">
        <v>17.7</v>
      </c>
      <c r="F31" s="311">
        <v>15.7</v>
      </c>
      <c r="G31" s="311">
        <v>14</v>
      </c>
      <c r="H31" s="311">
        <v>12.2</v>
      </c>
      <c r="I31" s="311">
        <v>10.5</v>
      </c>
      <c r="J31" s="311">
        <v>8.9</v>
      </c>
      <c r="K31" s="311">
        <v>7.1</v>
      </c>
      <c r="L31" s="311">
        <v>5.8</v>
      </c>
    </row>
    <row r="32" spans="1:27" ht="12" customHeight="1" x14ac:dyDescent="0.2">
      <c r="A32" s="488" t="s">
        <v>125</v>
      </c>
      <c r="B32" s="261">
        <v>10.9</v>
      </c>
      <c r="C32" s="261">
        <v>7.4</v>
      </c>
      <c r="D32" s="261">
        <v>4.8</v>
      </c>
      <c r="E32" s="261">
        <v>3.8</v>
      </c>
      <c r="F32" s="311">
        <v>3</v>
      </c>
      <c r="G32" s="311">
        <v>2.6</v>
      </c>
      <c r="H32" s="311">
        <v>2.1</v>
      </c>
      <c r="I32" s="311">
        <v>1.7</v>
      </c>
      <c r="J32" s="311">
        <v>1.4</v>
      </c>
      <c r="K32" s="311">
        <v>1.1000000000000001</v>
      </c>
      <c r="L32" s="311">
        <v>0.9</v>
      </c>
    </row>
    <row r="33" spans="1:15" ht="12" customHeight="1" x14ac:dyDescent="0.2">
      <c r="A33" s="491" t="s">
        <v>126</v>
      </c>
      <c r="B33" s="374">
        <v>53.4</v>
      </c>
      <c r="C33" s="374">
        <v>59.9</v>
      </c>
      <c r="D33" s="374">
        <v>66.400000000000006</v>
      </c>
      <c r="E33" s="374">
        <v>72.8</v>
      </c>
      <c r="F33" s="374">
        <v>79.7</v>
      </c>
      <c r="G33" s="425">
        <v>85.2</v>
      </c>
      <c r="H33" s="425">
        <v>92.8</v>
      </c>
      <c r="I33" s="425">
        <v>99.9</v>
      </c>
      <c r="J33" s="425">
        <v>107.4</v>
      </c>
      <c r="K33" s="425">
        <v>113.3</v>
      </c>
      <c r="L33" s="425">
        <v>118</v>
      </c>
    </row>
    <row r="34" spans="1:15" ht="12" customHeight="1" x14ac:dyDescent="0.2">
      <c r="A34" s="492" t="s">
        <v>127</v>
      </c>
      <c r="B34" s="364">
        <v>6.2</v>
      </c>
      <c r="C34" s="364">
        <v>5.7</v>
      </c>
      <c r="D34" s="364">
        <v>4.3</v>
      </c>
      <c r="E34" s="364">
        <v>3.2</v>
      </c>
      <c r="F34" s="364">
        <v>2.8</v>
      </c>
      <c r="G34" s="449">
        <v>2.4</v>
      </c>
      <c r="H34" s="449">
        <v>2.2000000000000002</v>
      </c>
      <c r="I34" s="449">
        <v>2.2999999999999998</v>
      </c>
      <c r="J34" s="449">
        <v>1.7</v>
      </c>
      <c r="K34" s="449">
        <v>1.1000000000000001</v>
      </c>
      <c r="L34" s="449">
        <v>0.8</v>
      </c>
    </row>
    <row r="35" spans="1:15" ht="12" customHeight="1" x14ac:dyDescent="0.2">
      <c r="A35" s="439"/>
      <c r="B35" s="440"/>
      <c r="C35" s="440"/>
      <c r="D35" s="440"/>
      <c r="E35" s="440"/>
      <c r="F35" s="440"/>
      <c r="G35" s="222"/>
      <c r="H35" s="222"/>
      <c r="I35" s="222"/>
      <c r="J35" s="222"/>
      <c r="K35" s="222"/>
      <c r="L35" s="222"/>
    </row>
    <row r="36" spans="1:15" ht="12" customHeight="1" x14ac:dyDescent="0.2">
      <c r="A36" s="25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374"/>
    </row>
    <row r="37" spans="1:15" ht="12" customHeight="1" x14ac:dyDescent="0.2">
      <c r="A37" s="493" t="s">
        <v>129</v>
      </c>
      <c r="B37" s="32"/>
      <c r="C37" s="32"/>
      <c r="D37" s="33"/>
      <c r="E37" s="32"/>
      <c r="F37" s="51"/>
      <c r="G37" s="48"/>
      <c r="H37" s="48"/>
      <c r="I37" s="48"/>
      <c r="J37" s="48"/>
      <c r="K37" s="48"/>
      <c r="L37" s="48"/>
    </row>
    <row r="38" spans="1:15" ht="12" customHeight="1" x14ac:dyDescent="0.2">
      <c r="A38" s="34"/>
      <c r="B38" s="12">
        <v>2008</v>
      </c>
      <c r="C38" s="12">
        <v>2009</v>
      </c>
      <c r="D38" s="12">
        <v>2010</v>
      </c>
      <c r="E38" s="12">
        <v>2011</v>
      </c>
      <c r="F38" s="12">
        <v>2012</v>
      </c>
      <c r="G38" s="12">
        <v>2013</v>
      </c>
      <c r="H38" s="12">
        <v>2014</v>
      </c>
      <c r="I38" s="12">
        <v>2015</v>
      </c>
      <c r="J38" s="12">
        <v>2016</v>
      </c>
      <c r="K38" s="12">
        <v>2017</v>
      </c>
      <c r="L38" s="12">
        <v>2018</v>
      </c>
    </row>
    <row r="39" spans="1:15" ht="12" customHeight="1" x14ac:dyDescent="0.2">
      <c r="A39" s="494" t="s">
        <v>130</v>
      </c>
      <c r="B39" s="85">
        <v>1182</v>
      </c>
      <c r="C39" s="85">
        <v>1259.7</v>
      </c>
      <c r="D39" s="85">
        <v>1368.8</v>
      </c>
      <c r="E39" s="85">
        <v>1492.1999999999998</v>
      </c>
      <c r="F39" s="85">
        <v>1627.3</v>
      </c>
      <c r="G39" s="400">
        <v>1752.3</v>
      </c>
      <c r="H39" s="400">
        <v>1892.8</v>
      </c>
      <c r="I39" s="400">
        <v>2020.7</v>
      </c>
      <c r="J39" s="400">
        <v>2182.1</v>
      </c>
      <c r="K39" s="400">
        <v>2362.1999999999998</v>
      </c>
      <c r="L39" s="85">
        <v>2516.5</v>
      </c>
      <c r="N39" s="157"/>
      <c r="O39" s="157"/>
    </row>
    <row r="40" spans="1:15" ht="12" customHeight="1" x14ac:dyDescent="0.2">
      <c r="A40" s="162" t="s">
        <v>131</v>
      </c>
      <c r="B40" s="85">
        <v>1075.5999999999999</v>
      </c>
      <c r="C40" s="85">
        <v>1159.5</v>
      </c>
      <c r="D40" s="85">
        <v>1273.5</v>
      </c>
      <c r="E40" s="85">
        <v>1400.6</v>
      </c>
      <c r="F40" s="85">
        <v>1540.4</v>
      </c>
      <c r="G40" s="400">
        <v>1670.8</v>
      </c>
      <c r="H40" s="400">
        <v>1817.3</v>
      </c>
      <c r="I40" s="400">
        <v>1951.6</v>
      </c>
      <c r="J40" s="400">
        <v>2121.1999999999998</v>
      </c>
      <c r="K40" s="400">
        <v>2309.1</v>
      </c>
      <c r="L40" s="85">
        <v>2469.6999999999998</v>
      </c>
      <c r="M40" s="157"/>
      <c r="N40" s="157"/>
      <c r="O40" s="157"/>
    </row>
    <row r="41" spans="1:15" ht="12" customHeight="1" x14ac:dyDescent="0.2">
      <c r="A41" s="163" t="s">
        <v>132</v>
      </c>
      <c r="B41" s="317">
        <v>1043.0999999999999</v>
      </c>
      <c r="C41" s="317">
        <v>1119</v>
      </c>
      <c r="D41" s="317">
        <v>1225.3</v>
      </c>
      <c r="E41" s="317">
        <v>1343.6</v>
      </c>
      <c r="F41" s="317">
        <v>1463.4</v>
      </c>
      <c r="G41" s="317">
        <v>1572.8</v>
      </c>
      <c r="H41" s="317">
        <v>1698.8</v>
      </c>
      <c r="I41" s="317">
        <v>1818.1</v>
      </c>
      <c r="J41" s="317">
        <v>1942.1</v>
      </c>
      <c r="K41" s="317">
        <v>2016.5</v>
      </c>
      <c r="L41" s="317">
        <v>2115.5</v>
      </c>
      <c r="N41" s="157"/>
      <c r="O41" s="157"/>
    </row>
    <row r="42" spans="1:15" ht="12" customHeight="1" x14ac:dyDescent="0.2">
      <c r="A42" s="304" t="s">
        <v>133</v>
      </c>
      <c r="B42" s="314" t="s">
        <v>20</v>
      </c>
      <c r="C42" s="314" t="s">
        <v>20</v>
      </c>
      <c r="D42" s="314" t="s">
        <v>20</v>
      </c>
      <c r="E42" s="314" t="s">
        <v>20</v>
      </c>
      <c r="F42" s="314" t="s">
        <v>20</v>
      </c>
      <c r="G42" s="314" t="s">
        <v>20</v>
      </c>
      <c r="H42" s="314" t="s">
        <v>20</v>
      </c>
      <c r="I42" s="314" t="s">
        <v>20</v>
      </c>
      <c r="J42" s="314" t="s">
        <v>20</v>
      </c>
      <c r="K42" s="308">
        <v>22.9</v>
      </c>
      <c r="L42" s="317">
        <v>102.8</v>
      </c>
      <c r="N42" s="448"/>
      <c r="O42" s="157"/>
    </row>
    <row r="43" spans="1:15" ht="12" customHeight="1" x14ac:dyDescent="0.2">
      <c r="A43" s="306" t="s">
        <v>134</v>
      </c>
      <c r="B43" s="307">
        <v>969.9</v>
      </c>
      <c r="C43" s="307">
        <v>1047.9000000000001</v>
      </c>
      <c r="D43" s="307">
        <v>1160.0999999999999</v>
      </c>
      <c r="E43" s="307">
        <v>1283</v>
      </c>
      <c r="F43" s="307">
        <v>1407.5</v>
      </c>
      <c r="G43" s="414">
        <v>1521.7</v>
      </c>
      <c r="H43" s="414">
        <v>1652.6</v>
      </c>
      <c r="I43" s="414">
        <v>1776.6</v>
      </c>
      <c r="J43" s="414">
        <v>1905.9</v>
      </c>
      <c r="K43" s="414">
        <v>1985.4</v>
      </c>
      <c r="L43" s="317">
        <v>2090.1</v>
      </c>
      <c r="N43" s="157"/>
      <c r="O43" s="157"/>
    </row>
    <row r="44" spans="1:15" ht="12" customHeight="1" x14ac:dyDescent="0.2">
      <c r="A44" s="305" t="s">
        <v>135</v>
      </c>
      <c r="B44" s="307">
        <v>73.2</v>
      </c>
      <c r="C44" s="307">
        <v>71.099999999999994</v>
      </c>
      <c r="D44" s="307">
        <v>65.2</v>
      </c>
      <c r="E44" s="307">
        <v>60.6</v>
      </c>
      <c r="F44" s="307">
        <v>55.9</v>
      </c>
      <c r="G44" s="414">
        <v>51.1</v>
      </c>
      <c r="H44" s="414">
        <v>46.2</v>
      </c>
      <c r="I44" s="414">
        <v>41.5</v>
      </c>
      <c r="J44" s="414">
        <v>36.200000000000003</v>
      </c>
      <c r="K44" s="414">
        <v>31.1</v>
      </c>
      <c r="L44" s="317">
        <v>25.4</v>
      </c>
      <c r="N44" s="257"/>
      <c r="O44" s="257"/>
    </row>
    <row r="45" spans="1:15" ht="12" customHeight="1" x14ac:dyDescent="0.2">
      <c r="A45" s="163" t="s">
        <v>136</v>
      </c>
      <c r="B45" s="317">
        <v>30.1</v>
      </c>
      <c r="C45" s="317">
        <v>38.700000000000003</v>
      </c>
      <c r="D45" s="317">
        <v>46.5</v>
      </c>
      <c r="E45" s="317">
        <v>55.3</v>
      </c>
      <c r="F45" s="317">
        <v>74.599999999999994</v>
      </c>
      <c r="G45" s="317">
        <v>95.4</v>
      </c>
      <c r="H45" s="317">
        <v>115.3</v>
      </c>
      <c r="I45" s="317">
        <v>130</v>
      </c>
      <c r="J45" s="317">
        <v>177.2</v>
      </c>
      <c r="K45" s="317">
        <v>231.3</v>
      </c>
      <c r="L45" s="317">
        <v>292.2</v>
      </c>
      <c r="N45" s="157"/>
      <c r="O45" s="157"/>
    </row>
    <row r="46" spans="1:15" ht="12" customHeight="1" x14ac:dyDescent="0.2">
      <c r="A46" s="163" t="s">
        <v>137</v>
      </c>
      <c r="B46" s="316" t="s">
        <v>20</v>
      </c>
      <c r="C46" s="316" t="s">
        <v>20</v>
      </c>
      <c r="D46" s="316" t="s">
        <v>20</v>
      </c>
      <c r="E46" s="316" t="s">
        <v>20</v>
      </c>
      <c r="F46" s="316" t="s">
        <v>20</v>
      </c>
      <c r="G46" s="316" t="s">
        <v>20</v>
      </c>
      <c r="H46" s="316" t="s">
        <v>20</v>
      </c>
      <c r="I46" s="316" t="s">
        <v>20</v>
      </c>
      <c r="J46" s="316" t="s">
        <v>20</v>
      </c>
      <c r="K46" s="317">
        <v>59.5</v>
      </c>
      <c r="L46" s="317">
        <v>60.2</v>
      </c>
      <c r="N46" s="157"/>
      <c r="O46" s="157"/>
    </row>
    <row r="47" spans="1:15" ht="12" customHeight="1" x14ac:dyDescent="0.2">
      <c r="A47" s="163" t="s">
        <v>138</v>
      </c>
      <c r="B47" s="316" t="s">
        <v>20</v>
      </c>
      <c r="C47" s="316" t="s">
        <v>20</v>
      </c>
      <c r="D47" s="316" t="s">
        <v>20</v>
      </c>
      <c r="E47" s="316" t="s">
        <v>20</v>
      </c>
      <c r="F47" s="317">
        <v>0.3</v>
      </c>
      <c r="G47" s="317">
        <v>0.6</v>
      </c>
      <c r="H47" s="317">
        <v>1.2</v>
      </c>
      <c r="I47" s="317">
        <v>1.1000000000000001</v>
      </c>
      <c r="J47" s="317">
        <v>1.3</v>
      </c>
      <c r="K47" s="317">
        <v>1.3</v>
      </c>
      <c r="L47" s="317">
        <v>1.3</v>
      </c>
      <c r="N47" s="157"/>
      <c r="O47" s="157"/>
    </row>
    <row r="48" spans="1:15" ht="12" customHeight="1" x14ac:dyDescent="0.2">
      <c r="A48" s="163" t="s">
        <v>139</v>
      </c>
      <c r="B48" s="317">
        <v>2.4</v>
      </c>
      <c r="C48" s="317">
        <v>1.9</v>
      </c>
      <c r="D48" s="317">
        <v>1.7</v>
      </c>
      <c r="E48" s="317">
        <v>1.8</v>
      </c>
      <c r="F48" s="317">
        <v>2.1</v>
      </c>
      <c r="G48" s="317">
        <v>2</v>
      </c>
      <c r="H48" s="317">
        <v>2.1</v>
      </c>
      <c r="I48" s="317">
        <v>2.5</v>
      </c>
      <c r="J48" s="317">
        <v>0.6</v>
      </c>
      <c r="K48" s="317">
        <v>0.5</v>
      </c>
      <c r="L48" s="317">
        <v>0.6</v>
      </c>
      <c r="N48" s="157"/>
      <c r="O48" s="157"/>
    </row>
    <row r="49" spans="1:15" ht="12" customHeight="1" x14ac:dyDescent="0.2">
      <c r="A49" s="162" t="s">
        <v>140</v>
      </c>
      <c r="B49" s="85">
        <v>106.4</v>
      </c>
      <c r="C49" s="85">
        <v>100.1</v>
      </c>
      <c r="D49" s="85">
        <v>95.3</v>
      </c>
      <c r="E49" s="85">
        <v>91.5</v>
      </c>
      <c r="F49" s="85">
        <v>86.9</v>
      </c>
      <c r="G49" s="85">
        <v>81.5</v>
      </c>
      <c r="H49" s="85">
        <v>75.5</v>
      </c>
      <c r="I49" s="85">
        <v>69.099999999999994</v>
      </c>
      <c r="J49" s="85">
        <v>60.9</v>
      </c>
      <c r="K49" s="85">
        <v>53.1</v>
      </c>
      <c r="L49" s="85">
        <v>46.8</v>
      </c>
      <c r="N49" s="448"/>
      <c r="O49" s="448"/>
    </row>
    <row r="50" spans="1:15" ht="12" customHeight="1" x14ac:dyDescent="0.2">
      <c r="A50" s="164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N50" s="157"/>
      <c r="O50" s="157"/>
    </row>
    <row r="51" spans="1:15" ht="12" customHeight="1" x14ac:dyDescent="0.2">
      <c r="A51" s="495" t="s">
        <v>141</v>
      </c>
      <c r="B51" s="54">
        <v>1181.9000000000001</v>
      </c>
      <c r="C51" s="54">
        <v>1259.7</v>
      </c>
      <c r="D51" s="54">
        <v>1368.8</v>
      </c>
      <c r="E51" s="54">
        <v>1492.2</v>
      </c>
      <c r="F51" s="54">
        <v>1627.3</v>
      </c>
      <c r="G51" s="54">
        <v>1752.3</v>
      </c>
      <c r="H51" s="54">
        <v>1892.8</v>
      </c>
      <c r="I51" s="54">
        <v>2020.6</v>
      </c>
      <c r="J51" s="54">
        <v>2182.1</v>
      </c>
      <c r="K51" s="54">
        <v>2362.1999999999998</v>
      </c>
      <c r="L51" s="54">
        <v>2516.5</v>
      </c>
      <c r="N51" s="157"/>
      <c r="O51" s="157"/>
    </row>
    <row r="52" spans="1:15" ht="12" customHeight="1" x14ac:dyDescent="0.2">
      <c r="A52" s="496" t="s">
        <v>95</v>
      </c>
      <c r="B52" s="54">
        <v>1102.8</v>
      </c>
      <c r="C52" s="54">
        <v>1172.0999999999999</v>
      </c>
      <c r="D52" s="54">
        <v>1270.5999999999999</v>
      </c>
      <c r="E52" s="54">
        <v>1375.4</v>
      </c>
      <c r="F52" s="54">
        <v>1487.7</v>
      </c>
      <c r="G52" s="54">
        <v>1589.2</v>
      </c>
      <c r="H52" s="54">
        <v>1709.9</v>
      </c>
      <c r="I52" s="54">
        <v>1820.1</v>
      </c>
      <c r="J52" s="54">
        <v>1959.4</v>
      </c>
      <c r="K52" s="54">
        <v>2099.6999999999998</v>
      </c>
      <c r="L52" s="54">
        <v>2231.4</v>
      </c>
      <c r="N52" s="157"/>
      <c r="O52" s="222"/>
    </row>
    <row r="53" spans="1:15" ht="12" customHeight="1" x14ac:dyDescent="0.2">
      <c r="A53" s="497" t="s">
        <v>0</v>
      </c>
      <c r="B53" s="116">
        <v>987.7</v>
      </c>
      <c r="C53" s="116">
        <v>1045</v>
      </c>
      <c r="D53" s="116">
        <v>1123.5999999999999</v>
      </c>
      <c r="E53" s="116">
        <v>1207.7</v>
      </c>
      <c r="F53" s="116">
        <v>1299.0999999999999</v>
      </c>
      <c r="G53" s="116">
        <v>1366.8</v>
      </c>
      <c r="H53" s="116">
        <v>1452.7</v>
      </c>
      <c r="I53" s="116">
        <v>1526.4</v>
      </c>
      <c r="J53" s="116">
        <v>1594.8</v>
      </c>
      <c r="K53" s="116">
        <v>1638.5</v>
      </c>
      <c r="L53" s="116">
        <v>1708.1</v>
      </c>
      <c r="N53" s="236"/>
      <c r="O53" s="157"/>
    </row>
    <row r="54" spans="1:15" ht="12" customHeight="1" x14ac:dyDescent="0.2">
      <c r="A54" s="498" t="s">
        <v>97</v>
      </c>
      <c r="B54" s="90">
        <v>115.1</v>
      </c>
      <c r="C54" s="90">
        <v>127.1</v>
      </c>
      <c r="D54" s="90">
        <v>146.9</v>
      </c>
      <c r="E54" s="90">
        <v>167.7</v>
      </c>
      <c r="F54" s="90">
        <v>188.6</v>
      </c>
      <c r="G54" s="90">
        <v>222.3</v>
      </c>
      <c r="H54" s="90">
        <v>257.2</v>
      </c>
      <c r="I54" s="90">
        <v>293.8</v>
      </c>
      <c r="J54" s="90">
        <v>364.6</v>
      </c>
      <c r="K54" s="90">
        <v>461.1</v>
      </c>
      <c r="L54" s="90">
        <v>523.29999999999995</v>
      </c>
      <c r="N54" s="156"/>
      <c r="O54" s="222"/>
    </row>
    <row r="55" spans="1:15" ht="12" customHeight="1" x14ac:dyDescent="0.2">
      <c r="A55" s="499" t="s">
        <v>98</v>
      </c>
      <c r="B55" s="91">
        <v>22.6</v>
      </c>
      <c r="C55" s="91">
        <v>21.4</v>
      </c>
      <c r="D55" s="91">
        <v>19.100000000000001</v>
      </c>
      <c r="E55" s="91">
        <v>19.5</v>
      </c>
      <c r="F55" s="91">
        <v>20.8</v>
      </c>
      <c r="G55" s="91">
        <v>21</v>
      </c>
      <c r="H55" s="91">
        <v>21.6</v>
      </c>
      <c r="I55" s="91">
        <v>20.2</v>
      </c>
      <c r="J55" s="91">
        <v>20.3</v>
      </c>
      <c r="K55" s="91">
        <v>20.9</v>
      </c>
      <c r="L55" s="91">
        <v>20.399999999999999</v>
      </c>
      <c r="N55" s="156"/>
      <c r="O55" s="222"/>
    </row>
    <row r="56" spans="1:15" ht="12" customHeight="1" x14ac:dyDescent="0.2">
      <c r="A56" s="496" t="s">
        <v>99</v>
      </c>
      <c r="B56" s="88">
        <v>56.5</v>
      </c>
      <c r="C56" s="88">
        <v>66.2</v>
      </c>
      <c r="D56" s="88">
        <v>79.099999999999994</v>
      </c>
      <c r="E56" s="88">
        <v>97.3</v>
      </c>
      <c r="F56" s="88">
        <v>118.5</v>
      </c>
      <c r="G56" s="88">
        <v>141.19999999999999</v>
      </c>
      <c r="H56" s="88">
        <v>160</v>
      </c>
      <c r="I56" s="88">
        <v>179.2</v>
      </c>
      <c r="J56" s="88">
        <v>201.8</v>
      </c>
      <c r="K56" s="88">
        <v>241.2</v>
      </c>
      <c r="L56" s="88">
        <v>264.3</v>
      </c>
      <c r="N56" s="157"/>
      <c r="O56" s="235"/>
    </row>
    <row r="57" spans="1:15" ht="12" customHeight="1" x14ac:dyDescent="0.2">
      <c r="A57" s="500" t="s">
        <v>100</v>
      </c>
      <c r="B57" s="89">
        <v>8.8000000000000007</v>
      </c>
      <c r="C57" s="89">
        <v>8</v>
      </c>
      <c r="D57" s="89">
        <v>6.7</v>
      </c>
      <c r="E57" s="89">
        <v>6.2</v>
      </c>
      <c r="F57" s="89">
        <v>6.3</v>
      </c>
      <c r="G57" s="89">
        <v>5.9</v>
      </c>
      <c r="H57" s="89">
        <v>5.9</v>
      </c>
      <c r="I57" s="89">
        <v>5.6</v>
      </c>
      <c r="J57" s="89">
        <v>5.7</v>
      </c>
      <c r="K57" s="89">
        <v>5.5</v>
      </c>
      <c r="L57" s="89">
        <v>5.5</v>
      </c>
      <c r="N57" s="157"/>
      <c r="O57" s="157"/>
    </row>
    <row r="58" spans="1:15" ht="12" customHeight="1" x14ac:dyDescent="0.2">
      <c r="A58" s="501" t="s">
        <v>97</v>
      </c>
      <c r="B58" s="89">
        <v>47.8</v>
      </c>
      <c r="C58" s="89">
        <v>58.2</v>
      </c>
      <c r="D58" s="89">
        <v>72.400000000000006</v>
      </c>
      <c r="E58" s="89">
        <v>91.1</v>
      </c>
      <c r="F58" s="89">
        <v>112.3</v>
      </c>
      <c r="G58" s="89">
        <v>135.19999999999999</v>
      </c>
      <c r="H58" s="89">
        <v>154.1</v>
      </c>
      <c r="I58" s="89">
        <v>173.6</v>
      </c>
      <c r="J58" s="89">
        <v>196.1</v>
      </c>
      <c r="K58" s="89">
        <v>235.7</v>
      </c>
      <c r="L58" s="89">
        <v>258.8</v>
      </c>
      <c r="N58" s="157"/>
      <c r="O58" s="157"/>
    </row>
    <row r="59" spans="1:15" ht="12" customHeight="1" x14ac:dyDescent="0.2">
      <c r="A59" s="99" t="s">
        <v>101</v>
      </c>
      <c r="B59" s="316" t="s">
        <v>20</v>
      </c>
      <c r="C59" s="316" t="s">
        <v>20</v>
      </c>
      <c r="D59" s="316" t="s">
        <v>20</v>
      </c>
      <c r="E59" s="316" t="s">
        <v>20</v>
      </c>
      <c r="F59" s="310">
        <v>0.2</v>
      </c>
      <c r="G59" s="310">
        <v>1.1000000000000001</v>
      </c>
      <c r="H59" s="310">
        <v>1.3</v>
      </c>
      <c r="I59" s="310">
        <v>1.1000000000000001</v>
      </c>
      <c r="J59" s="310">
        <v>0.6</v>
      </c>
      <c r="K59" s="310">
        <v>0.4</v>
      </c>
      <c r="L59" s="378">
        <v>0.4</v>
      </c>
      <c r="N59" s="157"/>
      <c r="O59" s="157"/>
    </row>
    <row r="60" spans="1:15" ht="12" customHeight="1" x14ac:dyDescent="0.2">
      <c r="A60" s="99"/>
      <c r="B60" s="260"/>
      <c r="C60" s="260"/>
      <c r="D60" s="260"/>
      <c r="E60" s="260"/>
      <c r="F60" s="260"/>
      <c r="G60" s="260"/>
      <c r="H60" s="260"/>
      <c r="I60" s="260"/>
      <c r="J60" s="260"/>
      <c r="K60" s="226"/>
      <c r="L60" s="378"/>
      <c r="N60" s="157"/>
      <c r="O60" s="157"/>
    </row>
    <row r="61" spans="1:15" ht="12" customHeight="1" x14ac:dyDescent="0.2">
      <c r="A61" s="151" t="s">
        <v>142</v>
      </c>
      <c r="B61" s="260">
        <v>1107.5999999999999</v>
      </c>
      <c r="C61" s="260">
        <v>1177</v>
      </c>
      <c r="D61" s="260">
        <v>1265.4000000000001</v>
      </c>
      <c r="E61" s="260">
        <v>1369.5</v>
      </c>
      <c r="F61" s="310">
        <v>1473.3</v>
      </c>
      <c r="G61" s="378">
        <v>1560.3</v>
      </c>
      <c r="H61" s="378">
        <v>1673.1</v>
      </c>
      <c r="I61" s="378">
        <v>1786.6</v>
      </c>
      <c r="J61" s="378">
        <v>1923.4</v>
      </c>
      <c r="K61" s="378">
        <v>2067.3000000000002</v>
      </c>
      <c r="L61" s="378">
        <v>2192.5</v>
      </c>
      <c r="N61" s="157"/>
      <c r="O61" s="157"/>
    </row>
    <row r="62" spans="1:15" ht="12" customHeight="1" x14ac:dyDescent="0.2">
      <c r="A62" s="152" t="s">
        <v>134</v>
      </c>
      <c r="B62" s="261">
        <v>942.1</v>
      </c>
      <c r="C62" s="261">
        <v>1019.5</v>
      </c>
      <c r="D62" s="261">
        <v>1119.4000000000001</v>
      </c>
      <c r="E62" s="261">
        <v>1232.5999999999999</v>
      </c>
      <c r="F62" s="311">
        <v>1346.5</v>
      </c>
      <c r="G62" s="311">
        <v>1444.4</v>
      </c>
      <c r="H62" s="311">
        <v>1567.5</v>
      </c>
      <c r="I62" s="311">
        <v>1690.7</v>
      </c>
      <c r="J62" s="311">
        <v>1839.7</v>
      </c>
      <c r="K62" s="311">
        <v>1996.3</v>
      </c>
      <c r="L62" s="311">
        <v>2132.9</v>
      </c>
      <c r="N62" s="157"/>
      <c r="O62" s="157"/>
    </row>
    <row r="63" spans="1:15" ht="12" customHeight="1" x14ac:dyDescent="0.2">
      <c r="A63" s="152" t="s">
        <v>135</v>
      </c>
      <c r="B63" s="261">
        <v>73.2</v>
      </c>
      <c r="C63" s="261">
        <v>71</v>
      </c>
      <c r="D63" s="261">
        <v>65.2</v>
      </c>
      <c r="E63" s="261">
        <v>60.5</v>
      </c>
      <c r="F63" s="311">
        <v>55.9</v>
      </c>
      <c r="G63" s="311">
        <v>51.1</v>
      </c>
      <c r="H63" s="311">
        <v>46.2</v>
      </c>
      <c r="I63" s="311">
        <v>41.4</v>
      </c>
      <c r="J63" s="311">
        <v>36.200000000000003</v>
      </c>
      <c r="K63" s="311">
        <v>31</v>
      </c>
      <c r="L63" s="311">
        <v>25.4</v>
      </c>
      <c r="N63" s="157"/>
      <c r="O63" s="157"/>
    </row>
    <row r="64" spans="1:15" ht="12" customHeight="1" x14ac:dyDescent="0.2">
      <c r="A64" s="153" t="s">
        <v>140</v>
      </c>
      <c r="B64" s="261">
        <v>92.3</v>
      </c>
      <c r="C64" s="261">
        <v>86.5</v>
      </c>
      <c r="D64" s="261">
        <v>80.8</v>
      </c>
      <c r="E64" s="261">
        <v>76.400000000000006</v>
      </c>
      <c r="F64" s="311">
        <v>71</v>
      </c>
      <c r="G64" s="311">
        <v>64.900000000000006</v>
      </c>
      <c r="H64" s="311">
        <v>59.5</v>
      </c>
      <c r="I64" s="311">
        <v>54.5</v>
      </c>
      <c r="J64" s="311">
        <v>47.6</v>
      </c>
      <c r="K64" s="311">
        <v>40</v>
      </c>
      <c r="L64" s="311">
        <v>34.200000000000003</v>
      </c>
      <c r="N64" s="157"/>
      <c r="O64" s="157"/>
    </row>
    <row r="65" spans="1:15" ht="12" customHeight="1" x14ac:dyDescent="0.2">
      <c r="A65" s="16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N65" s="157"/>
      <c r="O65" s="157"/>
    </row>
    <row r="66" spans="1:15" ht="12" customHeight="1" x14ac:dyDescent="0.2">
      <c r="A66" s="494" t="s">
        <v>143</v>
      </c>
      <c r="B66" s="85">
        <v>74.400000000000006</v>
      </c>
      <c r="C66" s="85">
        <v>82.7</v>
      </c>
      <c r="D66" s="85">
        <v>103.4</v>
      </c>
      <c r="E66" s="85">
        <v>122.7</v>
      </c>
      <c r="F66" s="85">
        <v>153.9</v>
      </c>
      <c r="G66" s="85">
        <v>192</v>
      </c>
      <c r="H66" s="85">
        <v>219.7</v>
      </c>
      <c r="I66" s="85">
        <v>234.2</v>
      </c>
      <c r="J66" s="85">
        <v>258.8</v>
      </c>
      <c r="K66" s="85">
        <v>294.89999999999998</v>
      </c>
      <c r="L66" s="85">
        <v>324.10000000000002</v>
      </c>
      <c r="N66" s="222"/>
      <c r="O66" s="257"/>
    </row>
    <row r="67" spans="1:15" ht="12" customHeight="1" x14ac:dyDescent="0.2">
      <c r="A67" s="166" t="s">
        <v>131</v>
      </c>
      <c r="B67" s="86">
        <v>60.3</v>
      </c>
      <c r="C67" s="86">
        <v>69</v>
      </c>
      <c r="D67" s="86">
        <v>88.9</v>
      </c>
      <c r="E67" s="86">
        <v>107.4</v>
      </c>
      <c r="F67" s="86">
        <v>138</v>
      </c>
      <c r="G67" s="86">
        <v>175.4</v>
      </c>
      <c r="H67" s="86">
        <v>203.7</v>
      </c>
      <c r="I67" s="86">
        <v>219.5</v>
      </c>
      <c r="J67" s="86">
        <v>245.3</v>
      </c>
      <c r="K67" s="86">
        <v>281.8</v>
      </c>
      <c r="L67" s="86">
        <v>311.39999999999998</v>
      </c>
      <c r="N67" s="222"/>
      <c r="O67" s="257"/>
    </row>
    <row r="68" spans="1:15" ht="12" customHeight="1" x14ac:dyDescent="0.2">
      <c r="A68" s="502" t="s">
        <v>140</v>
      </c>
      <c r="B68" s="86">
        <v>14.1</v>
      </c>
      <c r="C68" s="86">
        <v>13.7</v>
      </c>
      <c r="D68" s="86">
        <v>14.5</v>
      </c>
      <c r="E68" s="86">
        <v>15.2</v>
      </c>
      <c r="F68" s="86">
        <v>15.9</v>
      </c>
      <c r="G68" s="86">
        <v>16.600000000000001</v>
      </c>
      <c r="H68" s="86">
        <v>16</v>
      </c>
      <c r="I68" s="86">
        <v>14.6</v>
      </c>
      <c r="J68" s="86">
        <v>13.4</v>
      </c>
      <c r="K68" s="86">
        <v>13.1</v>
      </c>
      <c r="L68" s="86">
        <v>12.6</v>
      </c>
      <c r="N68" s="86"/>
      <c r="O68" s="257"/>
    </row>
    <row r="69" spans="1:15" ht="12" customHeight="1" x14ac:dyDescent="0.2">
      <c r="A69" s="167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N69" s="157"/>
      <c r="O69" s="157"/>
    </row>
    <row r="70" spans="1:15" ht="12" customHeight="1" x14ac:dyDescent="0.2">
      <c r="A70" s="503" t="s">
        <v>144</v>
      </c>
      <c r="B70" s="85">
        <v>16.3</v>
      </c>
      <c r="C70" s="85">
        <v>17.5</v>
      </c>
      <c r="D70" s="85">
        <v>19.3</v>
      </c>
      <c r="E70" s="85">
        <v>22.5</v>
      </c>
      <c r="F70" s="85">
        <v>27.2</v>
      </c>
      <c r="G70" s="85">
        <v>31.6</v>
      </c>
      <c r="H70" s="85">
        <v>36.6</v>
      </c>
      <c r="I70" s="85">
        <v>40.200000000000003</v>
      </c>
      <c r="J70" s="85">
        <v>48.3</v>
      </c>
      <c r="K70" s="85">
        <v>54.7</v>
      </c>
      <c r="L70" s="85">
        <v>67.2</v>
      </c>
      <c r="N70" s="157"/>
      <c r="O70" s="157"/>
    </row>
    <row r="71" spans="1:15" ht="12" customHeight="1" x14ac:dyDescent="0.2">
      <c r="A71" s="504" t="s">
        <v>131</v>
      </c>
      <c r="B71" s="84">
        <v>13.5</v>
      </c>
      <c r="C71" s="84">
        <v>15.1</v>
      </c>
      <c r="D71" s="84">
        <v>17</v>
      </c>
      <c r="E71" s="84">
        <v>20.100000000000001</v>
      </c>
      <c r="F71" s="84">
        <v>24.9</v>
      </c>
      <c r="G71" s="84">
        <v>29.6</v>
      </c>
      <c r="H71" s="84">
        <v>34.700000000000003</v>
      </c>
      <c r="I71" s="84">
        <v>38.5</v>
      </c>
      <c r="J71" s="84">
        <v>46.7</v>
      </c>
      <c r="K71" s="84">
        <v>53.2</v>
      </c>
      <c r="L71" s="84">
        <v>65.8</v>
      </c>
      <c r="N71" s="157"/>
      <c r="O71" s="157"/>
    </row>
    <row r="72" spans="1:15" ht="12" customHeight="1" x14ac:dyDescent="0.2">
      <c r="A72" s="505" t="s">
        <v>140</v>
      </c>
      <c r="B72" s="87">
        <v>2.8</v>
      </c>
      <c r="C72" s="87">
        <v>2.4</v>
      </c>
      <c r="D72" s="87">
        <v>2.2999999999999998</v>
      </c>
      <c r="E72" s="87">
        <v>2.4</v>
      </c>
      <c r="F72" s="87">
        <v>2.2999999999999998</v>
      </c>
      <c r="G72" s="87">
        <v>2</v>
      </c>
      <c r="H72" s="87">
        <v>1.9</v>
      </c>
      <c r="I72" s="87">
        <v>1.6</v>
      </c>
      <c r="J72" s="87">
        <v>1.7</v>
      </c>
      <c r="K72" s="87">
        <v>1.5</v>
      </c>
      <c r="L72" s="87">
        <v>1.3</v>
      </c>
      <c r="N72" s="157"/>
      <c r="O72" s="157"/>
    </row>
    <row r="73" spans="1:15" ht="12" customHeight="1" x14ac:dyDescent="0.2">
      <c r="A73" s="315"/>
      <c r="B73" s="110"/>
      <c r="C73" s="110"/>
      <c r="D73" s="110"/>
      <c r="E73" s="110"/>
      <c r="F73" s="110"/>
      <c r="G73" s="110"/>
      <c r="H73" s="36"/>
      <c r="I73" s="36"/>
      <c r="J73" s="36"/>
      <c r="K73" s="36"/>
      <c r="L73" s="125"/>
    </row>
    <row r="74" spans="1:15" ht="12" customHeight="1" x14ac:dyDescent="0.2">
      <c r="A74" s="339"/>
      <c r="B74" s="18"/>
      <c r="C74" s="18"/>
      <c r="D74" s="18"/>
      <c r="E74" s="19"/>
      <c r="F74" s="18"/>
      <c r="G74" s="51"/>
      <c r="H74" s="107"/>
      <c r="I74" s="107"/>
      <c r="J74" s="107"/>
      <c r="K74" s="107"/>
      <c r="L74" s="125"/>
    </row>
    <row r="75" spans="1:15" ht="12" customHeight="1" x14ac:dyDescent="0.2">
      <c r="A75" s="20" t="s">
        <v>145</v>
      </c>
      <c r="B75" s="14"/>
      <c r="C75" s="14"/>
      <c r="D75" s="14"/>
      <c r="E75" s="17"/>
      <c r="F75" s="14"/>
      <c r="G75" s="51"/>
      <c r="H75" s="48"/>
      <c r="I75" s="48"/>
      <c r="J75" s="48"/>
      <c r="K75" s="48"/>
      <c r="L75" s="48"/>
    </row>
    <row r="76" spans="1:15" ht="12" customHeight="1" x14ac:dyDescent="0.2">
      <c r="A76" s="47"/>
      <c r="B76" s="225">
        <v>2008</v>
      </c>
      <c r="C76" s="225">
        <v>2009</v>
      </c>
      <c r="D76" s="225">
        <v>2010</v>
      </c>
      <c r="E76" s="225">
        <v>2011</v>
      </c>
      <c r="F76" s="225">
        <v>2012</v>
      </c>
      <c r="G76" s="225">
        <v>2013</v>
      </c>
      <c r="H76" s="225">
        <v>2014</v>
      </c>
      <c r="I76" s="225">
        <v>2015</v>
      </c>
      <c r="J76" s="225">
        <v>2016</v>
      </c>
      <c r="K76" s="225">
        <v>2017</v>
      </c>
      <c r="L76" s="225">
        <v>2018</v>
      </c>
    </row>
    <row r="77" spans="1:15" ht="12" customHeight="1" x14ac:dyDescent="0.2">
      <c r="A77" s="26" t="s">
        <v>146</v>
      </c>
      <c r="B77" s="260">
        <v>1146.3</v>
      </c>
      <c r="C77" s="260">
        <v>1222.2</v>
      </c>
      <c r="D77" s="260">
        <v>1309.4000000000001</v>
      </c>
      <c r="E77" s="260">
        <v>1413</v>
      </c>
      <c r="F77" s="310">
        <v>1531.3</v>
      </c>
      <c r="G77" s="378">
        <v>1623.5</v>
      </c>
      <c r="H77" s="378">
        <v>1739.7</v>
      </c>
      <c r="I77" s="378">
        <v>1855.2</v>
      </c>
      <c r="J77" s="378">
        <v>1998.4</v>
      </c>
      <c r="K77" s="378">
        <v>2090</v>
      </c>
      <c r="L77" s="378">
        <v>2225.8000000000002</v>
      </c>
    </row>
    <row r="78" spans="1:15" s="313" customFormat="1" ht="12" customHeight="1" x14ac:dyDescent="0.2">
      <c r="A78" s="377" t="s">
        <v>147</v>
      </c>
      <c r="B78" s="310">
        <v>94.9</v>
      </c>
      <c r="C78" s="310">
        <v>88.8</v>
      </c>
      <c r="D78" s="310">
        <v>83</v>
      </c>
      <c r="E78" s="310">
        <v>78.7</v>
      </c>
      <c r="F78" s="310">
        <v>73.3</v>
      </c>
      <c r="G78" s="378">
        <v>66.8</v>
      </c>
      <c r="H78" s="378">
        <v>61.3</v>
      </c>
      <c r="I78" s="378">
        <v>55.9</v>
      </c>
      <c r="J78" s="378">
        <v>48.9</v>
      </c>
      <c r="K78" s="378">
        <v>41.1</v>
      </c>
      <c r="L78" s="378">
        <v>35.4</v>
      </c>
    </row>
    <row r="79" spans="1:15" s="313" customFormat="1" ht="12" customHeight="1" x14ac:dyDescent="0.2">
      <c r="A79" s="377" t="s">
        <v>148</v>
      </c>
      <c r="B79" s="310">
        <v>967.5</v>
      </c>
      <c r="C79" s="310">
        <v>1065.2</v>
      </c>
      <c r="D79" s="310">
        <v>1152</v>
      </c>
      <c r="E79" s="310">
        <v>1237.5999999999999</v>
      </c>
      <c r="F79" s="310">
        <v>1351.9</v>
      </c>
      <c r="G79" s="378">
        <v>1437.7</v>
      </c>
      <c r="H79" s="378">
        <v>1543.2</v>
      </c>
      <c r="I79" s="378">
        <v>1641.3</v>
      </c>
      <c r="J79" s="378">
        <v>1745</v>
      </c>
      <c r="K79" s="378">
        <v>1830.1</v>
      </c>
      <c r="L79" s="378">
        <v>1997.5</v>
      </c>
    </row>
    <row r="80" spans="1:15" s="381" customFormat="1" ht="12" customHeight="1" x14ac:dyDescent="0.2">
      <c r="A80" s="380" t="s">
        <v>151</v>
      </c>
      <c r="B80" s="317">
        <v>73.2</v>
      </c>
      <c r="C80" s="317">
        <v>71.099999999999994</v>
      </c>
      <c r="D80" s="317">
        <v>65.2</v>
      </c>
      <c r="E80" s="317">
        <v>60.6</v>
      </c>
      <c r="F80" s="317">
        <v>55.9</v>
      </c>
      <c r="G80" s="317">
        <v>51.1</v>
      </c>
      <c r="H80" s="317">
        <v>46.2</v>
      </c>
      <c r="I80" s="317">
        <v>41.5</v>
      </c>
      <c r="J80" s="317">
        <v>36.200000000000003</v>
      </c>
      <c r="K80" s="317">
        <v>31.1</v>
      </c>
      <c r="L80" s="317">
        <v>25.4</v>
      </c>
    </row>
    <row r="81" spans="1:16" ht="12" customHeight="1" x14ac:dyDescent="0.2">
      <c r="A81" s="380" t="s">
        <v>133</v>
      </c>
      <c r="B81" s="318" t="s">
        <v>20</v>
      </c>
      <c r="C81" s="318" t="s">
        <v>20</v>
      </c>
      <c r="D81" s="318" t="s">
        <v>20</v>
      </c>
      <c r="E81" s="318" t="s">
        <v>20</v>
      </c>
      <c r="F81" s="318" t="s">
        <v>20</v>
      </c>
      <c r="G81" s="403" t="s">
        <v>20</v>
      </c>
      <c r="H81" s="403" t="s">
        <v>20</v>
      </c>
      <c r="I81" s="403" t="s">
        <v>20</v>
      </c>
      <c r="J81" s="403" t="s">
        <v>20</v>
      </c>
      <c r="K81" s="403">
        <v>15.1</v>
      </c>
      <c r="L81" s="419">
        <v>108.8</v>
      </c>
    </row>
    <row r="82" spans="1:16" s="313" customFormat="1" ht="12" customHeight="1" x14ac:dyDescent="0.2">
      <c r="A82" s="319" t="s">
        <v>149</v>
      </c>
      <c r="B82" s="310">
        <v>84</v>
      </c>
      <c r="C82" s="310">
        <v>68.2</v>
      </c>
      <c r="D82" s="310">
        <v>74.400000000000006</v>
      </c>
      <c r="E82" s="310">
        <v>96.7</v>
      </c>
      <c r="F82" s="310">
        <v>105.8</v>
      </c>
      <c r="G82" s="378">
        <v>118.4</v>
      </c>
      <c r="H82" s="378">
        <v>133.9</v>
      </c>
      <c r="I82" s="378">
        <v>156.80000000000001</v>
      </c>
      <c r="J82" s="378">
        <v>203.3</v>
      </c>
      <c r="K82" s="378">
        <v>217.4</v>
      </c>
      <c r="L82" s="378">
        <v>191.5</v>
      </c>
    </row>
    <row r="83" spans="1:16" ht="12" customHeight="1" x14ac:dyDescent="0.2">
      <c r="A83" s="380" t="s">
        <v>150</v>
      </c>
      <c r="B83" s="320">
        <v>66.8</v>
      </c>
      <c r="C83" s="320">
        <v>44.400000000000006</v>
      </c>
      <c r="D83" s="320">
        <v>47.199999999999996</v>
      </c>
      <c r="E83" s="320">
        <v>65.5</v>
      </c>
      <c r="F83" s="320">
        <v>70.199999999999989</v>
      </c>
      <c r="G83" s="419">
        <v>79.900000000000006</v>
      </c>
      <c r="H83" s="419">
        <v>87.1</v>
      </c>
      <c r="I83" s="419">
        <v>100.9</v>
      </c>
      <c r="J83" s="419">
        <v>121.7</v>
      </c>
      <c r="K83" s="419">
        <v>110.2</v>
      </c>
      <c r="L83" s="419">
        <v>42.9</v>
      </c>
    </row>
    <row r="84" spans="1:16" ht="12" customHeight="1" x14ac:dyDescent="0.2">
      <c r="A84" s="380" t="s">
        <v>136</v>
      </c>
      <c r="B84" s="320">
        <v>17.2</v>
      </c>
      <c r="C84" s="320">
        <v>23.8</v>
      </c>
      <c r="D84" s="320">
        <v>27.1</v>
      </c>
      <c r="E84" s="320">
        <v>31.3</v>
      </c>
      <c r="F84" s="320">
        <v>35.6</v>
      </c>
      <c r="G84" s="419">
        <v>38.5</v>
      </c>
      <c r="H84" s="419">
        <v>46.8</v>
      </c>
      <c r="I84" s="419">
        <v>55.9</v>
      </c>
      <c r="J84" s="419">
        <v>81.599999999999994</v>
      </c>
      <c r="K84" s="419">
        <v>107.2</v>
      </c>
      <c r="L84" s="419">
        <v>148.6</v>
      </c>
    </row>
    <row r="85" spans="1:16" s="313" customFormat="1" ht="12" customHeight="1" x14ac:dyDescent="0.2">
      <c r="A85" s="319" t="s">
        <v>158</v>
      </c>
      <c r="B85" s="309" t="s">
        <v>20</v>
      </c>
      <c r="C85" s="309" t="s">
        <v>20</v>
      </c>
      <c r="D85" s="309" t="s">
        <v>20</v>
      </c>
      <c r="E85" s="309" t="s">
        <v>20</v>
      </c>
      <c r="F85" s="321">
        <v>0.3</v>
      </c>
      <c r="G85" s="374">
        <v>0.6</v>
      </c>
      <c r="H85" s="374">
        <v>1.2</v>
      </c>
      <c r="I85" s="374">
        <v>1.1000000000000001</v>
      </c>
      <c r="J85" s="374">
        <v>1.3</v>
      </c>
      <c r="K85" s="374">
        <v>1.3</v>
      </c>
      <c r="L85" s="374">
        <v>1.3</v>
      </c>
      <c r="N85" s="296"/>
      <c r="O85" s="296"/>
      <c r="P85" s="296"/>
    </row>
    <row r="86" spans="1:16" ht="12" customHeight="1" x14ac:dyDescent="0.2">
      <c r="A86" s="38"/>
      <c r="B86" s="261"/>
      <c r="C86" s="261"/>
      <c r="D86" s="261"/>
      <c r="E86" s="261"/>
      <c r="F86" s="261"/>
      <c r="G86" s="261"/>
      <c r="H86" s="261"/>
      <c r="I86" s="261"/>
      <c r="J86" s="261"/>
      <c r="K86" s="227"/>
      <c r="L86" s="311"/>
    </row>
    <row r="87" spans="1:16" ht="12" customHeight="1" x14ac:dyDescent="0.2">
      <c r="A87" s="26" t="s">
        <v>152</v>
      </c>
      <c r="B87" s="260">
        <v>1130.0999999999999</v>
      </c>
      <c r="C87" s="260">
        <v>1204.7</v>
      </c>
      <c r="D87" s="260">
        <v>1290.0999999999999</v>
      </c>
      <c r="E87" s="260">
        <v>1390.5</v>
      </c>
      <c r="F87" s="322">
        <v>1504.2</v>
      </c>
      <c r="G87" s="407">
        <v>1591.9</v>
      </c>
      <c r="H87" s="407">
        <v>1703.1</v>
      </c>
      <c r="I87" s="407">
        <v>1815.5</v>
      </c>
      <c r="J87" s="407">
        <v>1952.2</v>
      </c>
      <c r="K87" s="407">
        <v>2035.7</v>
      </c>
      <c r="L87" s="407">
        <v>2159.1999999999998</v>
      </c>
    </row>
    <row r="88" spans="1:16" ht="12" customHeight="1" x14ac:dyDescent="0.2">
      <c r="A88" s="377" t="s">
        <v>147</v>
      </c>
      <c r="B88" s="260">
        <v>92.1</v>
      </c>
      <c r="C88" s="260">
        <v>86.4</v>
      </c>
      <c r="D88" s="260">
        <v>80.7</v>
      </c>
      <c r="E88" s="260">
        <v>76.3</v>
      </c>
      <c r="F88" s="323">
        <v>70.900000000000006</v>
      </c>
      <c r="G88" s="407">
        <v>64.8</v>
      </c>
      <c r="H88" s="407">
        <v>59.4</v>
      </c>
      <c r="I88" s="407">
        <v>54.3</v>
      </c>
      <c r="J88" s="407">
        <v>47.2</v>
      </c>
      <c r="K88" s="407">
        <v>39.6</v>
      </c>
      <c r="L88" s="407">
        <v>34.4</v>
      </c>
      <c r="N88" s="421"/>
    </row>
    <row r="89" spans="1:16" ht="12" customHeight="1" x14ac:dyDescent="0.2">
      <c r="A89" s="295" t="s">
        <v>1</v>
      </c>
      <c r="B89" s="261">
        <v>84.5</v>
      </c>
      <c r="C89" s="261">
        <v>78.900000000000006</v>
      </c>
      <c r="D89" s="261">
        <v>74.599999999999994</v>
      </c>
      <c r="E89" s="261">
        <v>70.5</v>
      </c>
      <c r="F89" s="324">
        <v>65.3</v>
      </c>
      <c r="G89" s="419">
        <v>59.5</v>
      </c>
      <c r="H89" s="419">
        <v>54.4</v>
      </c>
      <c r="I89" s="419">
        <v>49.7</v>
      </c>
      <c r="J89" s="419">
        <v>43.3</v>
      </c>
      <c r="K89" s="419">
        <v>36</v>
      </c>
      <c r="L89" s="419">
        <v>31.1</v>
      </c>
      <c r="N89" s="420"/>
    </row>
    <row r="90" spans="1:16" ht="12" customHeight="1" x14ac:dyDescent="0.2">
      <c r="A90" s="24" t="s">
        <v>100</v>
      </c>
      <c r="B90" s="261">
        <v>0.8</v>
      </c>
      <c r="C90" s="261">
        <v>0.7</v>
      </c>
      <c r="D90" s="261">
        <v>0.7</v>
      </c>
      <c r="E90" s="261">
        <v>0.6</v>
      </c>
      <c r="F90" s="324">
        <v>0.6</v>
      </c>
      <c r="G90" s="419">
        <v>0.6</v>
      </c>
      <c r="H90" s="419">
        <v>0.5</v>
      </c>
      <c r="I90" s="419">
        <v>0.4</v>
      </c>
      <c r="J90" s="419">
        <v>0.4</v>
      </c>
      <c r="K90" s="419">
        <v>0.3</v>
      </c>
      <c r="L90" s="419">
        <v>0.3</v>
      </c>
    </row>
    <row r="91" spans="1:16" ht="12" customHeight="1" x14ac:dyDescent="0.2">
      <c r="A91" s="24" t="s">
        <v>153</v>
      </c>
      <c r="B91" s="261">
        <v>6.8</v>
      </c>
      <c r="C91" s="261">
        <v>6.7</v>
      </c>
      <c r="D91" s="261">
        <v>5.4</v>
      </c>
      <c r="E91" s="261">
        <v>5.2</v>
      </c>
      <c r="F91" s="324">
        <v>5</v>
      </c>
      <c r="G91" s="419">
        <v>4.8</v>
      </c>
      <c r="H91" s="419">
        <v>4.5</v>
      </c>
      <c r="I91" s="419">
        <v>4.0999999999999996</v>
      </c>
      <c r="J91" s="419">
        <v>3.5</v>
      </c>
      <c r="K91" s="419">
        <v>3.3</v>
      </c>
      <c r="L91" s="419">
        <v>2.7</v>
      </c>
    </row>
    <row r="92" spans="1:16" ht="12" customHeight="1" x14ac:dyDescent="0.2">
      <c r="A92" s="294" t="s">
        <v>154</v>
      </c>
      <c r="B92" s="264" t="s">
        <v>20</v>
      </c>
      <c r="C92" s="264" t="s">
        <v>20</v>
      </c>
      <c r="D92" s="264" t="s">
        <v>20</v>
      </c>
      <c r="E92" s="264" t="s">
        <v>20</v>
      </c>
      <c r="F92" s="324" t="s">
        <v>20</v>
      </c>
      <c r="G92" s="419">
        <v>0</v>
      </c>
      <c r="H92" s="419">
        <v>0</v>
      </c>
      <c r="I92" s="419">
        <v>4.4999999999999998E-2</v>
      </c>
      <c r="J92" s="419">
        <v>0</v>
      </c>
      <c r="K92" s="419">
        <v>0</v>
      </c>
      <c r="L92" s="419">
        <v>0</v>
      </c>
    </row>
    <row r="93" spans="1:16" ht="12" customHeight="1" x14ac:dyDescent="0.2">
      <c r="A93" s="31" t="s">
        <v>155</v>
      </c>
      <c r="B93" s="233">
        <v>1038</v>
      </c>
      <c r="C93" s="233">
        <v>1118.3</v>
      </c>
      <c r="D93" s="233">
        <v>1209.4000000000001</v>
      </c>
      <c r="E93" s="233">
        <v>1314.2</v>
      </c>
      <c r="F93" s="328">
        <v>1432.9</v>
      </c>
      <c r="G93" s="374">
        <v>1526.5</v>
      </c>
      <c r="H93" s="374">
        <v>1642.5</v>
      </c>
      <c r="I93" s="374">
        <v>1760</v>
      </c>
      <c r="J93" s="374">
        <v>1903.7</v>
      </c>
      <c r="K93" s="374">
        <v>1994.7</v>
      </c>
      <c r="L93" s="374">
        <v>2123.6999999999998</v>
      </c>
    </row>
    <row r="94" spans="1:16" ht="12" customHeight="1" x14ac:dyDescent="0.2">
      <c r="A94" s="295" t="s">
        <v>160</v>
      </c>
      <c r="B94" s="229">
        <v>903.1</v>
      </c>
      <c r="C94" s="229">
        <v>966.1</v>
      </c>
      <c r="D94" s="261">
        <v>1048.9000000000001</v>
      </c>
      <c r="E94" s="261">
        <v>1137.0999999999999</v>
      </c>
      <c r="F94" s="311">
        <v>1233.5999999999999</v>
      </c>
      <c r="G94" s="311">
        <v>1307.0999999999999</v>
      </c>
      <c r="H94" s="311">
        <v>1398.2</v>
      </c>
      <c r="I94" s="311">
        <v>1476.5</v>
      </c>
      <c r="J94" s="311">
        <v>1551.3</v>
      </c>
      <c r="K94" s="311">
        <v>1602.4</v>
      </c>
      <c r="L94" s="311">
        <v>1676.9</v>
      </c>
    </row>
    <row r="95" spans="1:16" ht="12" customHeight="1" x14ac:dyDescent="0.2">
      <c r="A95" s="295" t="s">
        <v>23</v>
      </c>
      <c r="B95" s="229">
        <v>0</v>
      </c>
      <c r="C95" s="229">
        <v>0</v>
      </c>
      <c r="D95" s="229">
        <v>0.1</v>
      </c>
      <c r="E95" s="229">
        <v>0.2</v>
      </c>
      <c r="F95" s="326">
        <v>0.2</v>
      </c>
      <c r="G95" s="326">
        <v>0.2</v>
      </c>
      <c r="H95" s="326">
        <v>0.2</v>
      </c>
      <c r="I95" s="326">
        <v>0.2</v>
      </c>
      <c r="J95" s="326">
        <v>0.2</v>
      </c>
      <c r="K95" s="326">
        <v>0.2</v>
      </c>
      <c r="L95" s="326">
        <v>0.1</v>
      </c>
    </row>
    <row r="96" spans="1:16" ht="12" customHeight="1" x14ac:dyDescent="0.2">
      <c r="A96" s="24" t="s">
        <v>100</v>
      </c>
      <c r="B96" s="229">
        <v>7.8</v>
      </c>
      <c r="C96" s="229">
        <v>7.1</v>
      </c>
      <c r="D96" s="229">
        <v>5.8</v>
      </c>
      <c r="E96" s="229">
        <v>5.3</v>
      </c>
      <c r="F96" s="326">
        <v>5.3</v>
      </c>
      <c r="G96" s="326">
        <v>5.0999999999999996</v>
      </c>
      <c r="H96" s="326">
        <v>5.0999999999999996</v>
      </c>
      <c r="I96" s="326">
        <v>5</v>
      </c>
      <c r="J96" s="326">
        <v>5.0999999999999996</v>
      </c>
      <c r="K96" s="326">
        <v>4.9000000000000004</v>
      </c>
      <c r="L96" s="326">
        <v>4.9000000000000004</v>
      </c>
    </row>
    <row r="97" spans="1:17" ht="12" customHeight="1" x14ac:dyDescent="0.2">
      <c r="A97" s="24" t="s">
        <v>153</v>
      </c>
      <c r="B97" s="229">
        <v>105.9</v>
      </c>
      <c r="C97" s="229">
        <v>119.5</v>
      </c>
      <c r="D97" s="229">
        <v>133.5</v>
      </c>
      <c r="E97" s="229">
        <v>154.1</v>
      </c>
      <c r="F97" s="326">
        <v>165.8</v>
      </c>
      <c r="G97" s="326">
        <v>184.9</v>
      </c>
      <c r="H97" s="326">
        <v>211</v>
      </c>
      <c r="I97" s="326">
        <v>250.7</v>
      </c>
      <c r="J97" s="326">
        <v>320</v>
      </c>
      <c r="K97" s="326">
        <v>360.8</v>
      </c>
      <c r="L97" s="326">
        <v>416.5</v>
      </c>
    </row>
    <row r="98" spans="1:17" ht="12" customHeight="1" x14ac:dyDescent="0.2">
      <c r="A98" s="500" t="s">
        <v>156</v>
      </c>
      <c r="B98" s="229">
        <v>21.1</v>
      </c>
      <c r="C98" s="229">
        <v>24.8</v>
      </c>
      <c r="D98" s="229">
        <v>20.3</v>
      </c>
      <c r="E98" s="229">
        <v>16.7</v>
      </c>
      <c r="F98" s="326">
        <v>22.4</v>
      </c>
      <c r="G98" s="326">
        <v>24.5</v>
      </c>
      <c r="H98" s="326">
        <v>23.1</v>
      </c>
      <c r="I98" s="326">
        <v>23.3</v>
      </c>
      <c r="J98" s="326">
        <v>22.9</v>
      </c>
      <c r="K98" s="326">
        <v>22.5</v>
      </c>
      <c r="L98" s="326">
        <v>21.4</v>
      </c>
    </row>
    <row r="99" spans="1:17" ht="12" customHeight="1" x14ac:dyDescent="0.2">
      <c r="A99" s="37" t="s">
        <v>157</v>
      </c>
      <c r="B99" s="229">
        <v>0.1</v>
      </c>
      <c r="C99" s="229">
        <v>0.8</v>
      </c>
      <c r="D99" s="229">
        <v>0.8</v>
      </c>
      <c r="E99" s="229">
        <v>0.8</v>
      </c>
      <c r="F99" s="326">
        <v>5.3</v>
      </c>
      <c r="G99" s="326">
        <v>4.0999999999999996</v>
      </c>
      <c r="H99" s="326">
        <v>4.4000000000000004</v>
      </c>
      <c r="I99" s="326">
        <v>3.8</v>
      </c>
      <c r="J99" s="326">
        <v>3.8</v>
      </c>
      <c r="K99" s="326">
        <v>3.7</v>
      </c>
      <c r="L99" s="326">
        <v>3.7</v>
      </c>
    </row>
    <row r="100" spans="1:17" ht="12" customHeight="1" x14ac:dyDescent="0.2">
      <c r="A100" s="294" t="s">
        <v>154</v>
      </c>
      <c r="B100" s="325" t="s">
        <v>20</v>
      </c>
      <c r="C100" s="325" t="s">
        <v>20</v>
      </c>
      <c r="D100" s="325" t="s">
        <v>20</v>
      </c>
      <c r="E100" s="325" t="s">
        <v>20</v>
      </c>
      <c r="F100" s="327">
        <v>0.2</v>
      </c>
      <c r="G100" s="403">
        <v>0.6</v>
      </c>
      <c r="H100" s="403">
        <v>0.6</v>
      </c>
      <c r="I100" s="403">
        <v>0.5</v>
      </c>
      <c r="J100" s="403">
        <v>0.4</v>
      </c>
      <c r="K100" s="403">
        <v>0.3</v>
      </c>
      <c r="L100" s="403">
        <v>0.3</v>
      </c>
    </row>
    <row r="101" spans="1:17" ht="12" customHeight="1" x14ac:dyDescent="0.2">
      <c r="A101" s="319" t="s">
        <v>158</v>
      </c>
      <c r="B101" s="309" t="s">
        <v>20</v>
      </c>
      <c r="C101" s="309" t="s">
        <v>20</v>
      </c>
      <c r="D101" s="309" t="s">
        <v>20</v>
      </c>
      <c r="E101" s="309" t="s">
        <v>20</v>
      </c>
      <c r="F101" s="309">
        <v>0.3</v>
      </c>
      <c r="G101" s="309">
        <v>0.6</v>
      </c>
      <c r="H101" s="309">
        <v>1.2</v>
      </c>
      <c r="I101" s="309">
        <v>1.1000000000000001</v>
      </c>
      <c r="J101" s="309">
        <v>1.3</v>
      </c>
      <c r="K101" s="309">
        <v>1.3</v>
      </c>
      <c r="L101" s="309">
        <v>1.3</v>
      </c>
    </row>
    <row r="102" spans="1:17" ht="12" customHeight="1" x14ac:dyDescent="0.2">
      <c r="A102" s="293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</row>
    <row r="103" spans="1:17" ht="12" customHeight="1" x14ac:dyDescent="0.2">
      <c r="A103" s="506" t="s">
        <v>159</v>
      </c>
      <c r="B103" s="262">
        <v>16.2</v>
      </c>
      <c r="C103" s="262">
        <v>17.5</v>
      </c>
      <c r="D103" s="262">
        <v>19.3</v>
      </c>
      <c r="E103" s="262">
        <v>22.5</v>
      </c>
      <c r="F103" s="329">
        <v>27</v>
      </c>
      <c r="G103" s="408">
        <v>31.6</v>
      </c>
      <c r="H103" s="408">
        <v>36.6</v>
      </c>
      <c r="I103" s="408">
        <v>39.700000000000003</v>
      </c>
      <c r="J103" s="408">
        <v>46.2</v>
      </c>
      <c r="K103" s="408">
        <v>54.3</v>
      </c>
      <c r="L103" s="408">
        <v>66.599999999999994</v>
      </c>
      <c r="N103" s="97"/>
      <c r="O103" s="157"/>
      <c r="Q103" s="222"/>
    </row>
    <row r="104" spans="1:17" ht="12" customHeight="1" x14ac:dyDescent="0.2">
      <c r="A104" s="340"/>
      <c r="B104" s="35"/>
      <c r="C104" s="35"/>
      <c r="D104" s="35"/>
      <c r="E104" s="35"/>
      <c r="F104" s="97"/>
      <c r="G104" s="97"/>
      <c r="H104" s="97"/>
      <c r="I104" s="97"/>
      <c r="J104" s="98"/>
      <c r="K104" s="98"/>
      <c r="L104" s="98"/>
    </row>
    <row r="105" spans="1:17" ht="12" customHeight="1" x14ac:dyDescent="0.2">
      <c r="A105" s="339"/>
      <c r="G105" s="51"/>
      <c r="H105" s="45"/>
      <c r="I105" s="36"/>
      <c r="J105" s="36"/>
      <c r="K105" s="36"/>
      <c r="L105" s="125"/>
    </row>
    <row r="106" spans="1:17" ht="12" customHeight="1" x14ac:dyDescent="0.2">
      <c r="A106" s="20" t="s">
        <v>161</v>
      </c>
      <c r="B106" s="119"/>
      <c r="C106" s="119"/>
      <c r="D106" s="119"/>
      <c r="E106" s="119"/>
      <c r="F106" s="119"/>
      <c r="G106" s="119"/>
      <c r="H106" s="118"/>
      <c r="I106" s="121"/>
      <c r="J106" s="120"/>
      <c r="K106" s="120"/>
      <c r="L106" s="125"/>
    </row>
    <row r="107" spans="1:17" ht="12" customHeight="1" x14ac:dyDescent="0.2">
      <c r="A107" s="128"/>
      <c r="B107" s="129">
        <v>2008</v>
      </c>
      <c r="C107" s="129">
        <v>2009</v>
      </c>
      <c r="D107" s="129">
        <v>2010</v>
      </c>
      <c r="E107" s="206">
        <v>2011</v>
      </c>
      <c r="F107" s="206">
        <v>2012</v>
      </c>
      <c r="G107" s="212">
        <v>2013</v>
      </c>
      <c r="H107" s="212">
        <v>2014</v>
      </c>
      <c r="I107" s="212">
        <v>2015</v>
      </c>
      <c r="J107" s="212">
        <v>2016</v>
      </c>
      <c r="K107" s="212">
        <v>2017</v>
      </c>
      <c r="L107" s="212">
        <v>2018</v>
      </c>
    </row>
    <row r="108" spans="1:17" ht="12" customHeight="1" x14ac:dyDescent="0.2">
      <c r="A108" s="168" t="s">
        <v>162</v>
      </c>
      <c r="B108" s="122">
        <v>30.1</v>
      </c>
      <c r="C108" s="122">
        <v>38.700000000000003</v>
      </c>
      <c r="D108" s="122">
        <v>46.5</v>
      </c>
      <c r="E108" s="207">
        <v>55.3</v>
      </c>
      <c r="F108" s="330">
        <v>74.599999999999994</v>
      </c>
      <c r="G108" s="413">
        <v>95.4</v>
      </c>
      <c r="H108" s="413">
        <v>115.3</v>
      </c>
      <c r="I108" s="413">
        <v>130</v>
      </c>
      <c r="J108" s="413">
        <v>177.2</v>
      </c>
      <c r="K108" s="413">
        <v>231.3</v>
      </c>
      <c r="L108" s="413">
        <v>292.10000000000002</v>
      </c>
    </row>
    <row r="109" spans="1:17" ht="12" customHeight="1" x14ac:dyDescent="0.2">
      <c r="A109" s="169" t="s">
        <v>163</v>
      </c>
      <c r="B109" s="130">
        <v>15.4</v>
      </c>
      <c r="C109" s="130">
        <v>21.3</v>
      </c>
      <c r="D109" s="130">
        <v>24.5</v>
      </c>
      <c r="E109" s="208">
        <v>27.8</v>
      </c>
      <c r="F109" s="331">
        <v>31.9</v>
      </c>
      <c r="G109" s="424">
        <v>33.799999999999997</v>
      </c>
      <c r="H109" s="424">
        <v>41</v>
      </c>
      <c r="I109" s="424">
        <v>49.3</v>
      </c>
      <c r="J109" s="424">
        <v>73.7</v>
      </c>
      <c r="K109" s="424">
        <v>96.7</v>
      </c>
      <c r="L109" s="424">
        <v>138.80000000000001</v>
      </c>
    </row>
    <row r="110" spans="1:17" ht="12" customHeight="1" x14ac:dyDescent="0.2">
      <c r="A110" s="169" t="s">
        <v>164</v>
      </c>
      <c r="B110" s="130">
        <v>14.7</v>
      </c>
      <c r="C110" s="130">
        <v>17.399999999999999</v>
      </c>
      <c r="D110" s="130">
        <v>22</v>
      </c>
      <c r="E110" s="208">
        <v>27.5</v>
      </c>
      <c r="F110" s="331">
        <v>42.7</v>
      </c>
      <c r="G110" s="424">
        <v>61.6</v>
      </c>
      <c r="H110" s="424">
        <v>74.3</v>
      </c>
      <c r="I110" s="424">
        <v>80.7</v>
      </c>
      <c r="J110" s="424">
        <v>103.5</v>
      </c>
      <c r="K110" s="424">
        <v>134.6</v>
      </c>
      <c r="L110" s="424">
        <v>153.30000000000001</v>
      </c>
    </row>
    <row r="111" spans="1:17" ht="12" customHeight="1" x14ac:dyDescent="0.2">
      <c r="A111" s="127"/>
      <c r="B111" s="130"/>
      <c r="C111" s="130"/>
      <c r="D111" s="130"/>
      <c r="E111" s="208"/>
      <c r="F111" s="208"/>
      <c r="G111" s="424"/>
      <c r="H111" s="424"/>
      <c r="I111" s="424"/>
      <c r="J111" s="424"/>
      <c r="K111" s="424"/>
      <c r="L111" s="424"/>
    </row>
    <row r="112" spans="1:17" ht="12" customHeight="1" x14ac:dyDescent="0.2">
      <c r="A112" s="170" t="s">
        <v>144</v>
      </c>
      <c r="B112" s="215">
        <v>1.8</v>
      </c>
      <c r="C112" s="215">
        <v>2.5</v>
      </c>
      <c r="D112" s="215">
        <v>2.6</v>
      </c>
      <c r="E112" s="215">
        <v>3.5</v>
      </c>
      <c r="F112" s="332">
        <v>3.8</v>
      </c>
      <c r="G112" s="412">
        <v>4.7</v>
      </c>
      <c r="H112" s="412">
        <v>5.8</v>
      </c>
      <c r="I112" s="412">
        <v>6.6</v>
      </c>
      <c r="J112" s="412">
        <v>7.9</v>
      </c>
      <c r="K112" s="412">
        <v>10.5</v>
      </c>
      <c r="L112" s="412">
        <v>9.8000000000000007</v>
      </c>
    </row>
    <row r="113" spans="1:12" ht="12" customHeight="1" x14ac:dyDescent="0.2">
      <c r="A113" s="333"/>
      <c r="B113" s="123"/>
      <c r="C113" s="123"/>
      <c r="D113" s="123"/>
      <c r="E113" s="123"/>
      <c r="F113" s="123"/>
      <c r="G113" s="123"/>
      <c r="H113" s="123"/>
      <c r="I113" s="131"/>
      <c r="J113" s="120"/>
      <c r="K113" s="120"/>
      <c r="L113" s="125"/>
    </row>
    <row r="114" spans="1:12" ht="12" customHeight="1" x14ac:dyDescent="0.2">
      <c r="A114" s="117"/>
      <c r="B114" s="131"/>
      <c r="C114" s="131"/>
      <c r="D114" s="131"/>
      <c r="E114" s="131"/>
      <c r="F114" s="131"/>
      <c r="G114" s="131"/>
      <c r="H114" s="450"/>
      <c r="I114" s="450"/>
      <c r="J114" s="450"/>
      <c r="K114" s="450"/>
      <c r="L114" s="450"/>
    </row>
    <row r="115" spans="1:12" ht="12" customHeight="1" x14ac:dyDescent="0.2">
      <c r="A115" s="507" t="s">
        <v>165</v>
      </c>
      <c r="G115" s="51"/>
      <c r="H115" s="36"/>
      <c r="I115" s="125"/>
      <c r="J115" s="36"/>
      <c r="K115" s="36"/>
      <c r="L115" s="125"/>
    </row>
    <row r="116" spans="1:12" ht="12" customHeight="1" x14ac:dyDescent="0.2">
      <c r="A116" s="39"/>
      <c r="B116" s="113">
        <v>2008</v>
      </c>
      <c r="C116" s="113">
        <v>2009</v>
      </c>
      <c r="D116" s="113">
        <v>2010</v>
      </c>
      <c r="E116" s="204">
        <v>2011</v>
      </c>
      <c r="F116" s="204">
        <v>2012</v>
      </c>
      <c r="G116" s="225">
        <v>2013</v>
      </c>
      <c r="H116" s="225">
        <v>2014</v>
      </c>
      <c r="I116" s="225">
        <v>2015</v>
      </c>
      <c r="J116" s="225">
        <v>2016</v>
      </c>
      <c r="K116" s="225">
        <v>2017</v>
      </c>
      <c r="L116" s="225">
        <v>2018</v>
      </c>
    </row>
    <row r="117" spans="1:12" ht="12" customHeight="1" x14ac:dyDescent="0.2">
      <c r="A117" s="508" t="s">
        <v>166</v>
      </c>
      <c r="B117" s="122">
        <v>6.52</v>
      </c>
      <c r="C117" s="122">
        <v>6.79</v>
      </c>
      <c r="D117" s="122">
        <v>7.34</v>
      </c>
      <c r="E117" s="209">
        <v>8.14</v>
      </c>
      <c r="F117" s="334">
        <v>9.01</v>
      </c>
      <c r="G117" s="334">
        <v>10</v>
      </c>
      <c r="H117" s="334">
        <v>10.28</v>
      </c>
      <c r="I117" s="334">
        <v>10.9</v>
      </c>
      <c r="J117" s="334">
        <v>11.2</v>
      </c>
      <c r="K117" s="334">
        <v>11.5</v>
      </c>
      <c r="L117" s="413">
        <v>11.5</v>
      </c>
    </row>
    <row r="118" spans="1:12" ht="12" customHeight="1" x14ac:dyDescent="0.2">
      <c r="A118" s="40" t="s">
        <v>2</v>
      </c>
      <c r="B118" s="130">
        <v>5.92</v>
      </c>
      <c r="C118" s="130">
        <v>6.09</v>
      </c>
      <c r="D118" s="130">
        <v>6.58</v>
      </c>
      <c r="E118" s="210">
        <v>7.34</v>
      </c>
      <c r="F118" s="335">
        <v>7.96</v>
      </c>
      <c r="G118" s="335">
        <v>8.65</v>
      </c>
      <c r="H118" s="335">
        <v>9.33</v>
      </c>
      <c r="I118" s="335">
        <v>9.9</v>
      </c>
      <c r="J118" s="335">
        <v>10.1</v>
      </c>
      <c r="K118" s="335">
        <v>10.3</v>
      </c>
      <c r="L118" s="424">
        <v>10.385</v>
      </c>
    </row>
    <row r="119" spans="1:12" ht="12" customHeight="1" x14ac:dyDescent="0.2">
      <c r="A119" s="509" t="s">
        <v>167</v>
      </c>
      <c r="B119" s="130">
        <v>0.16</v>
      </c>
      <c r="C119" s="130">
        <v>0.17</v>
      </c>
      <c r="D119" s="130">
        <v>0.17</v>
      </c>
      <c r="E119" s="210">
        <v>0.16</v>
      </c>
      <c r="F119" s="335">
        <v>0.12</v>
      </c>
      <c r="G119" s="335">
        <v>0.12</v>
      </c>
      <c r="H119" s="335">
        <v>0.12</v>
      </c>
      <c r="I119" s="335">
        <v>0.1</v>
      </c>
      <c r="J119" s="335">
        <v>0.1</v>
      </c>
      <c r="K119" s="335">
        <v>0.03</v>
      </c>
      <c r="L119" s="424">
        <v>0.03</v>
      </c>
    </row>
    <row r="120" spans="1:12" ht="12" customHeight="1" x14ac:dyDescent="0.2">
      <c r="A120" s="509" t="s">
        <v>168</v>
      </c>
      <c r="B120" s="130">
        <v>0.44</v>
      </c>
      <c r="C120" s="130">
        <v>0.52</v>
      </c>
      <c r="D120" s="130">
        <v>0.59</v>
      </c>
      <c r="E120" s="210">
        <v>0.65</v>
      </c>
      <c r="F120" s="335">
        <v>0.92</v>
      </c>
      <c r="G120" s="335">
        <v>1.18</v>
      </c>
      <c r="H120" s="335">
        <v>0.83</v>
      </c>
      <c r="I120" s="335">
        <v>0.9</v>
      </c>
      <c r="J120" s="335">
        <v>1</v>
      </c>
      <c r="K120" s="335">
        <v>1.1000000000000001</v>
      </c>
      <c r="L120" s="424">
        <v>1.1000000000000001</v>
      </c>
    </row>
    <row r="121" spans="1:12" ht="12" customHeight="1" x14ac:dyDescent="0.2">
      <c r="A121" s="40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</row>
    <row r="122" spans="1:12" ht="12" customHeight="1" x14ac:dyDescent="0.2">
      <c r="A122" s="510" t="s">
        <v>169</v>
      </c>
      <c r="B122" s="122">
        <v>2.87</v>
      </c>
      <c r="C122" s="122">
        <v>2.91</v>
      </c>
      <c r="D122" s="122">
        <v>3.12</v>
      </c>
      <c r="E122" s="209">
        <v>3.35</v>
      </c>
      <c r="F122" s="336">
        <v>3.59</v>
      </c>
      <c r="G122" s="336">
        <v>4.26</v>
      </c>
      <c r="H122" s="336">
        <v>4.88</v>
      </c>
      <c r="I122" s="336">
        <v>5.3</v>
      </c>
      <c r="J122" s="336">
        <v>5.9</v>
      </c>
      <c r="K122" s="336">
        <v>7.1</v>
      </c>
      <c r="L122" s="413">
        <v>7.6</v>
      </c>
    </row>
    <row r="123" spans="1:12" ht="12" customHeight="1" x14ac:dyDescent="0.2">
      <c r="A123" s="40" t="s">
        <v>2</v>
      </c>
      <c r="B123" s="130">
        <v>2.82</v>
      </c>
      <c r="C123" s="130">
        <v>2.86</v>
      </c>
      <c r="D123" s="130">
        <v>3.07</v>
      </c>
      <c r="E123" s="210">
        <v>3.3</v>
      </c>
      <c r="F123" s="337">
        <v>3.53</v>
      </c>
      <c r="G123" s="337">
        <v>4.18</v>
      </c>
      <c r="H123" s="337">
        <v>4.7</v>
      </c>
      <c r="I123" s="337">
        <v>5.3</v>
      </c>
      <c r="J123" s="337">
        <v>5.9</v>
      </c>
      <c r="K123" s="337">
        <v>7.1</v>
      </c>
      <c r="L123" s="424">
        <v>7.6</v>
      </c>
    </row>
    <row r="124" spans="1:12" ht="12" customHeight="1" x14ac:dyDescent="0.2">
      <c r="A124" s="509" t="s">
        <v>167</v>
      </c>
      <c r="B124" s="130">
        <v>0.03</v>
      </c>
      <c r="C124" s="130">
        <v>0.03</v>
      </c>
      <c r="D124" s="130">
        <v>0.03</v>
      </c>
      <c r="E124" s="210">
        <v>0.03</v>
      </c>
      <c r="F124" s="337">
        <v>0.02</v>
      </c>
      <c r="G124" s="337">
        <v>0.02</v>
      </c>
      <c r="H124" s="337">
        <v>0.12</v>
      </c>
      <c r="I124" s="337">
        <v>0</v>
      </c>
      <c r="J124" s="337">
        <v>0</v>
      </c>
      <c r="K124" s="337">
        <v>0</v>
      </c>
      <c r="L124" s="424">
        <v>0</v>
      </c>
    </row>
    <row r="125" spans="1:12" ht="12" customHeight="1" x14ac:dyDescent="0.2">
      <c r="A125" s="511" t="s">
        <v>168</v>
      </c>
      <c r="B125" s="145">
        <v>0.02</v>
      </c>
      <c r="C125" s="145">
        <v>0.02</v>
      </c>
      <c r="D125" s="145">
        <v>0.02</v>
      </c>
      <c r="E125" s="211">
        <v>0.03</v>
      </c>
      <c r="F125" s="338">
        <v>0.04</v>
      </c>
      <c r="G125" s="338">
        <v>0.05</v>
      </c>
      <c r="H125" s="338">
        <v>0.1</v>
      </c>
      <c r="I125" s="338">
        <v>0</v>
      </c>
      <c r="J125" s="338">
        <v>0</v>
      </c>
      <c r="K125" s="338">
        <v>0</v>
      </c>
      <c r="L125" s="351">
        <v>0</v>
      </c>
    </row>
    <row r="126" spans="1:12" ht="12" customHeight="1" x14ac:dyDescent="0.2">
      <c r="A126" s="133"/>
      <c r="B126" s="114"/>
      <c r="C126" s="114"/>
      <c r="D126" s="114"/>
      <c r="E126" s="114"/>
      <c r="F126" s="114"/>
      <c r="G126" s="114"/>
      <c r="H126" s="114"/>
    </row>
    <row r="127" spans="1:12" ht="12" customHeight="1" x14ac:dyDescent="0.2">
      <c r="A127" s="106"/>
      <c r="G127" s="51"/>
      <c r="H127" s="45"/>
    </row>
    <row r="128" spans="1:12" ht="12" customHeight="1" x14ac:dyDescent="0.2">
      <c r="A128" s="512" t="s">
        <v>170</v>
      </c>
      <c r="B128" s="17"/>
      <c r="C128" s="17"/>
      <c r="D128" s="17"/>
      <c r="E128" s="17"/>
      <c r="F128" s="17"/>
      <c r="G128" s="51"/>
      <c r="H128" s="45"/>
    </row>
    <row r="129" spans="1:14" ht="12" customHeight="1" x14ac:dyDescent="0.2">
      <c r="A129" s="482"/>
      <c r="B129" s="12">
        <v>2008</v>
      </c>
      <c r="C129" s="12">
        <v>2009</v>
      </c>
      <c r="D129" s="12">
        <v>2010</v>
      </c>
      <c r="E129" s="12">
        <v>2011</v>
      </c>
      <c r="F129" s="12">
        <v>2012</v>
      </c>
      <c r="G129" s="12">
        <v>2013</v>
      </c>
      <c r="H129" s="12">
        <v>2014</v>
      </c>
      <c r="I129" s="12">
        <v>2015</v>
      </c>
      <c r="J129" s="12">
        <v>2016</v>
      </c>
      <c r="K129" s="12">
        <v>2017</v>
      </c>
      <c r="L129" s="12">
        <v>2018</v>
      </c>
    </row>
    <row r="130" spans="1:14" ht="12" customHeight="1" x14ac:dyDescent="0.2">
      <c r="A130" s="26" t="s">
        <v>56</v>
      </c>
      <c r="B130" s="260">
        <v>11735.1</v>
      </c>
      <c r="C130" s="260">
        <v>11558.4</v>
      </c>
      <c r="D130" s="260">
        <v>12547.3</v>
      </c>
      <c r="E130" s="260">
        <v>13339.3</v>
      </c>
      <c r="F130" s="310">
        <v>13802.8</v>
      </c>
      <c r="G130" s="310">
        <v>14724.3</v>
      </c>
      <c r="H130" s="310">
        <v>15858.2</v>
      </c>
      <c r="I130" s="310">
        <v>16662.400000000001</v>
      </c>
      <c r="J130" s="310">
        <v>16758.400000000001</v>
      </c>
      <c r="K130" s="310">
        <v>18355.099999999999</v>
      </c>
      <c r="L130" s="378">
        <v>18439.400000000001</v>
      </c>
    </row>
    <row r="131" spans="1:14" ht="12" customHeight="1" x14ac:dyDescent="0.2">
      <c r="A131" s="513" t="s">
        <v>108</v>
      </c>
      <c r="B131" s="260">
        <v>11278</v>
      </c>
      <c r="C131" s="260">
        <v>11080.7</v>
      </c>
      <c r="D131" s="260">
        <v>12036.9</v>
      </c>
      <c r="E131" s="260">
        <v>12788.2</v>
      </c>
      <c r="F131" s="310">
        <v>13201</v>
      </c>
      <c r="G131" s="310">
        <v>14085.1</v>
      </c>
      <c r="H131" s="310">
        <v>15172.1</v>
      </c>
      <c r="I131" s="310">
        <v>15934.7</v>
      </c>
      <c r="J131" s="310">
        <v>15983.2</v>
      </c>
      <c r="K131" s="310">
        <v>17513.900000000001</v>
      </c>
      <c r="L131" s="378">
        <v>17571.599999999999</v>
      </c>
      <c r="N131" s="48"/>
    </row>
    <row r="132" spans="1:14" ht="12" customHeight="1" x14ac:dyDescent="0.2">
      <c r="A132" s="455" t="s">
        <v>109</v>
      </c>
      <c r="B132" s="261">
        <v>11042.9</v>
      </c>
      <c r="C132" s="261">
        <v>10868.5</v>
      </c>
      <c r="D132" s="261">
        <v>11854.7</v>
      </c>
      <c r="E132" s="261">
        <v>12607.6</v>
      </c>
      <c r="F132" s="311">
        <v>13055</v>
      </c>
      <c r="G132" s="311">
        <v>13946.6</v>
      </c>
      <c r="H132" s="311">
        <v>15045.2</v>
      </c>
      <c r="I132" s="311">
        <v>15796</v>
      </c>
      <c r="J132" s="311">
        <v>15831.6</v>
      </c>
      <c r="K132" s="311">
        <v>17387.8</v>
      </c>
      <c r="L132" s="311">
        <v>17449</v>
      </c>
      <c r="N132" s="157"/>
    </row>
    <row r="133" spans="1:14" ht="12" customHeight="1" x14ac:dyDescent="0.2">
      <c r="A133" s="514" t="s">
        <v>110</v>
      </c>
      <c r="B133" s="261">
        <v>235</v>
      </c>
      <c r="C133" s="261">
        <v>212.2</v>
      </c>
      <c r="D133" s="261">
        <v>182.3</v>
      </c>
      <c r="E133" s="261">
        <v>180.6</v>
      </c>
      <c r="F133" s="311">
        <v>146</v>
      </c>
      <c r="G133" s="311">
        <v>138.5</v>
      </c>
      <c r="H133" s="311">
        <v>126.9</v>
      </c>
      <c r="I133" s="311">
        <v>138.69999999999999</v>
      </c>
      <c r="J133" s="311">
        <v>151.6</v>
      </c>
      <c r="K133" s="311">
        <v>126.1</v>
      </c>
      <c r="L133" s="311">
        <v>122.6</v>
      </c>
    </row>
    <row r="134" spans="1:14" ht="12" customHeight="1" x14ac:dyDescent="0.2">
      <c r="A134" s="515" t="s">
        <v>111</v>
      </c>
      <c r="B134" s="260">
        <v>445.8</v>
      </c>
      <c r="C134" s="260">
        <v>465.8</v>
      </c>
      <c r="D134" s="260">
        <v>500.1</v>
      </c>
      <c r="E134" s="260">
        <v>543.4</v>
      </c>
      <c r="F134" s="310">
        <v>594.1</v>
      </c>
      <c r="G134" s="310">
        <v>632.70000000000005</v>
      </c>
      <c r="H134" s="310">
        <v>681.3</v>
      </c>
      <c r="I134" s="310">
        <v>724.3</v>
      </c>
      <c r="J134" s="310">
        <v>772.7</v>
      </c>
      <c r="K134" s="310">
        <v>839.4</v>
      </c>
      <c r="L134" s="378">
        <v>866.7</v>
      </c>
      <c r="N134" s="48"/>
    </row>
    <row r="135" spans="1:14" ht="12" customHeight="1" x14ac:dyDescent="0.2">
      <c r="A135" s="516" t="s">
        <v>109</v>
      </c>
      <c r="B135" s="261">
        <v>442.2</v>
      </c>
      <c r="C135" s="261">
        <v>463.3</v>
      </c>
      <c r="D135" s="261">
        <v>497.6</v>
      </c>
      <c r="E135" s="261">
        <v>540.5</v>
      </c>
      <c r="F135" s="311">
        <v>590</v>
      </c>
      <c r="G135" s="311">
        <v>628.79999999999995</v>
      </c>
      <c r="H135" s="311">
        <v>677.4</v>
      </c>
      <c r="I135" s="311">
        <v>720.3</v>
      </c>
      <c r="J135" s="311">
        <v>769.7</v>
      </c>
      <c r="K135" s="311">
        <v>836.3</v>
      </c>
      <c r="L135" s="311">
        <v>863.7</v>
      </c>
    </row>
    <row r="136" spans="1:14" ht="12" customHeight="1" x14ac:dyDescent="0.2">
      <c r="A136" s="517" t="s">
        <v>112</v>
      </c>
      <c r="B136" s="261">
        <v>3.5</v>
      </c>
      <c r="C136" s="261">
        <v>2.5</v>
      </c>
      <c r="D136" s="261">
        <v>2.5</v>
      </c>
      <c r="E136" s="261">
        <v>2.9</v>
      </c>
      <c r="F136" s="311">
        <v>4.0999999999999996</v>
      </c>
      <c r="G136" s="311">
        <v>3.9</v>
      </c>
      <c r="H136" s="311">
        <v>3.9</v>
      </c>
      <c r="I136" s="311">
        <v>4.0999999999999996</v>
      </c>
      <c r="J136" s="311">
        <v>3</v>
      </c>
      <c r="K136" s="311">
        <v>3.1</v>
      </c>
      <c r="L136" s="311">
        <v>3</v>
      </c>
    </row>
    <row r="137" spans="1:14" ht="12" customHeight="1" x14ac:dyDescent="0.2">
      <c r="A137" s="518" t="s">
        <v>113</v>
      </c>
      <c r="B137" s="262">
        <v>11.3</v>
      </c>
      <c r="C137" s="262">
        <v>12</v>
      </c>
      <c r="D137" s="262">
        <v>10.3</v>
      </c>
      <c r="E137" s="262">
        <v>7.7</v>
      </c>
      <c r="F137" s="312">
        <v>7.7</v>
      </c>
      <c r="G137" s="312">
        <v>6.5</v>
      </c>
      <c r="H137" s="312">
        <v>4.8</v>
      </c>
      <c r="I137" s="312">
        <v>3.4</v>
      </c>
      <c r="J137" s="312">
        <v>2.5</v>
      </c>
      <c r="K137" s="312">
        <v>1.8</v>
      </c>
      <c r="L137" s="312">
        <v>1.1000000000000001</v>
      </c>
    </row>
    <row r="138" spans="1:14" ht="12" customHeight="1" x14ac:dyDescent="0.2">
      <c r="A138" s="27"/>
      <c r="B138" s="228"/>
      <c r="C138" s="228"/>
      <c r="D138" s="228"/>
      <c r="E138" s="51"/>
      <c r="F138" s="106"/>
      <c r="H138" s="29"/>
      <c r="I138" s="29"/>
      <c r="J138" s="29"/>
      <c r="K138" s="29"/>
      <c r="L138" s="379"/>
    </row>
    <row r="139" spans="1:14" ht="12" customHeight="1" x14ac:dyDescent="0.2">
      <c r="A139" s="15"/>
      <c r="B139" s="23"/>
      <c r="C139" s="23"/>
      <c r="D139" s="33"/>
      <c r="E139" s="23"/>
      <c r="F139" s="51"/>
      <c r="G139" s="48"/>
      <c r="H139" s="48"/>
      <c r="I139" s="48"/>
      <c r="J139" s="48"/>
      <c r="K139" s="48"/>
      <c r="L139" s="48"/>
    </row>
    <row r="140" spans="1:14" ht="12" customHeight="1" x14ac:dyDescent="0.2">
      <c r="A140" s="519" t="s">
        <v>171</v>
      </c>
      <c r="B140" s="28"/>
      <c r="C140" s="17"/>
      <c r="D140" s="28"/>
      <c r="E140" s="51"/>
      <c r="F140" s="106"/>
      <c r="G140" s="48"/>
      <c r="H140" s="48"/>
      <c r="I140" s="48"/>
      <c r="J140" s="48"/>
      <c r="K140" s="48"/>
      <c r="L140" s="48"/>
    </row>
    <row r="141" spans="1:14" ht="12" customHeight="1" x14ac:dyDescent="0.2">
      <c r="A141" s="42"/>
      <c r="B141" s="12">
        <v>2008</v>
      </c>
      <c r="C141" s="12">
        <v>2009</v>
      </c>
      <c r="D141" s="12">
        <v>2010</v>
      </c>
      <c r="E141" s="12">
        <v>2011</v>
      </c>
      <c r="F141" s="12">
        <v>2012</v>
      </c>
      <c r="G141" s="12">
        <v>2013</v>
      </c>
      <c r="H141" s="12">
        <v>2014</v>
      </c>
      <c r="I141" s="12">
        <v>2015</v>
      </c>
      <c r="J141" s="12">
        <v>2016</v>
      </c>
      <c r="K141" s="12">
        <v>2017</v>
      </c>
      <c r="L141" s="12">
        <v>2018</v>
      </c>
    </row>
    <row r="142" spans="1:14" ht="12" customHeight="1" x14ac:dyDescent="0.2">
      <c r="A142" s="220" t="s">
        <v>56</v>
      </c>
      <c r="B142" s="265">
        <v>11278</v>
      </c>
      <c r="C142" s="265">
        <v>11080.7</v>
      </c>
      <c r="D142" s="265">
        <v>12036.9</v>
      </c>
      <c r="E142" s="265">
        <v>12788.2</v>
      </c>
      <c r="F142" s="341">
        <v>13201</v>
      </c>
      <c r="G142" s="341">
        <v>14085.1</v>
      </c>
      <c r="H142" s="341">
        <v>15172.1</v>
      </c>
      <c r="I142" s="341">
        <v>15934.7</v>
      </c>
      <c r="J142" s="341">
        <v>15983.2</v>
      </c>
      <c r="K142" s="341">
        <v>17513.900000000001</v>
      </c>
      <c r="L142" s="425">
        <v>17571.599999999999</v>
      </c>
    </row>
    <row r="143" spans="1:14" ht="12" customHeight="1" x14ac:dyDescent="0.2">
      <c r="A143" s="454" t="s">
        <v>115</v>
      </c>
      <c r="B143" s="265">
        <v>11032.4</v>
      </c>
      <c r="C143" s="265">
        <v>10840.8</v>
      </c>
      <c r="D143" s="265">
        <v>11783.7</v>
      </c>
      <c r="E143" s="265">
        <v>12535.2</v>
      </c>
      <c r="F143" s="345">
        <v>12942.9</v>
      </c>
      <c r="G143" s="345">
        <v>13815.9</v>
      </c>
      <c r="H143" s="345">
        <v>14901</v>
      </c>
      <c r="I143" s="345">
        <v>15643.7</v>
      </c>
      <c r="J143" s="345">
        <v>15686.4</v>
      </c>
      <c r="K143" s="345">
        <v>17240.099999999999</v>
      </c>
      <c r="L143" s="425">
        <v>17276</v>
      </c>
    </row>
    <row r="144" spans="1:14" ht="12" customHeight="1" x14ac:dyDescent="0.2">
      <c r="A144" s="33" t="s">
        <v>172</v>
      </c>
      <c r="B144" s="265">
        <v>10859.6</v>
      </c>
      <c r="C144" s="265">
        <v>10681.2</v>
      </c>
      <c r="D144" s="265">
        <v>11636.4</v>
      </c>
      <c r="E144" s="265">
        <v>12377.1</v>
      </c>
      <c r="F144" s="345">
        <v>12816.3</v>
      </c>
      <c r="G144" s="345">
        <v>13697.4</v>
      </c>
      <c r="H144" s="345">
        <v>14790.9</v>
      </c>
      <c r="I144" s="425">
        <v>15528.8</v>
      </c>
      <c r="J144" s="425">
        <v>15563.7</v>
      </c>
      <c r="K144" s="425">
        <v>17126.400000000001</v>
      </c>
      <c r="L144" s="425">
        <v>17162.099999999999</v>
      </c>
      <c r="M144" s="49"/>
    </row>
    <row r="145" spans="1:27" ht="12" customHeight="1" x14ac:dyDescent="0.2">
      <c r="A145" s="520" t="s">
        <v>116</v>
      </c>
      <c r="B145" s="263">
        <v>2102.9</v>
      </c>
      <c r="C145" s="263">
        <v>2576.1999999999998</v>
      </c>
      <c r="D145" s="263">
        <v>2904.7</v>
      </c>
      <c r="E145" s="263">
        <v>3225.4</v>
      </c>
      <c r="F145" s="343">
        <v>1042.5999999999999</v>
      </c>
      <c r="G145" s="343">
        <v>1073</v>
      </c>
      <c r="H145" s="343">
        <v>977</v>
      </c>
      <c r="I145" s="343">
        <v>958</v>
      </c>
      <c r="J145" s="343">
        <v>1016.3</v>
      </c>
      <c r="K145" s="343">
        <v>1123.5</v>
      </c>
      <c r="L145" s="426">
        <v>1136.0999999999999</v>
      </c>
    </row>
    <row r="146" spans="1:27" ht="12" customHeight="1" x14ac:dyDescent="0.2">
      <c r="A146" s="30" t="s">
        <v>117</v>
      </c>
      <c r="B146" s="263">
        <v>29.7</v>
      </c>
      <c r="C146" s="263">
        <v>32.799999999999997</v>
      </c>
      <c r="D146" s="263">
        <v>29</v>
      </c>
      <c r="E146" s="263">
        <v>26.1</v>
      </c>
      <c r="F146" s="343">
        <v>23.1</v>
      </c>
      <c r="G146" s="343">
        <v>20.3</v>
      </c>
      <c r="H146" s="343">
        <v>18</v>
      </c>
      <c r="I146" s="343">
        <v>16</v>
      </c>
      <c r="J146" s="343">
        <v>13.7</v>
      </c>
      <c r="K146" s="343">
        <v>12</v>
      </c>
      <c r="L146" s="426">
        <v>9.6</v>
      </c>
    </row>
    <row r="147" spans="1:27" ht="12" customHeight="1" x14ac:dyDescent="0.2">
      <c r="A147" s="520" t="s">
        <v>118</v>
      </c>
      <c r="B147" s="263">
        <f>B148+B149</f>
        <v>8239.4</v>
      </c>
      <c r="C147" s="426">
        <f t="shared" ref="C147:L147" si="0">C148+C149</f>
        <v>7567.7</v>
      </c>
      <c r="D147" s="426">
        <f t="shared" si="0"/>
        <v>8052.4</v>
      </c>
      <c r="E147" s="426">
        <f t="shared" si="0"/>
        <v>8493</v>
      </c>
      <c r="F147" s="426">
        <f t="shared" si="0"/>
        <v>11175.7</v>
      </c>
      <c r="G147" s="426">
        <f t="shared" si="0"/>
        <v>11917</v>
      </c>
      <c r="H147" s="426">
        <f t="shared" si="0"/>
        <v>13005.2</v>
      </c>
      <c r="I147" s="426">
        <f t="shared" si="0"/>
        <v>13721.9</v>
      </c>
      <c r="J147" s="426">
        <f t="shared" si="0"/>
        <v>13792.6</v>
      </c>
      <c r="K147" s="426">
        <f t="shared" si="0"/>
        <v>15290.9</v>
      </c>
      <c r="L147" s="426">
        <f t="shared" si="0"/>
        <v>15282</v>
      </c>
    </row>
    <row r="148" spans="1:27" ht="12" customHeight="1" x14ac:dyDescent="0.2">
      <c r="A148" s="521" t="s">
        <v>77</v>
      </c>
      <c r="B148" s="263">
        <v>775.6</v>
      </c>
      <c r="C148" s="263">
        <v>967</v>
      </c>
      <c r="D148" s="263">
        <v>1078.3</v>
      </c>
      <c r="E148" s="263">
        <v>1185.5999999999999</v>
      </c>
      <c r="F148" s="343">
        <v>1298.9000000000001</v>
      </c>
      <c r="G148" s="343">
        <v>1405.8</v>
      </c>
      <c r="H148" s="343">
        <v>1480.3</v>
      </c>
      <c r="I148" s="343">
        <v>1462</v>
      </c>
      <c r="J148" s="343">
        <v>1536.9</v>
      </c>
      <c r="K148" s="343">
        <v>1618</v>
      </c>
      <c r="L148" s="426">
        <v>1549.8</v>
      </c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</row>
    <row r="149" spans="1:27" ht="12" customHeight="1" x14ac:dyDescent="0.2">
      <c r="A149" s="521" t="s">
        <v>78</v>
      </c>
      <c r="B149" s="263">
        <v>7463.8</v>
      </c>
      <c r="C149" s="263">
        <v>6600.7</v>
      </c>
      <c r="D149" s="263">
        <v>6974.1</v>
      </c>
      <c r="E149" s="263">
        <v>7307.4</v>
      </c>
      <c r="F149" s="343">
        <v>9876.7999999999993</v>
      </c>
      <c r="G149" s="343">
        <v>10511.2</v>
      </c>
      <c r="H149" s="343">
        <v>11524.9</v>
      </c>
      <c r="I149" s="343">
        <v>12259.9</v>
      </c>
      <c r="J149" s="343">
        <v>12255.7</v>
      </c>
      <c r="K149" s="343">
        <v>13672.9</v>
      </c>
      <c r="L149" s="426">
        <v>13732.2</v>
      </c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</row>
    <row r="150" spans="1:27" ht="12" customHeight="1" x14ac:dyDescent="0.2">
      <c r="A150" s="30" t="s">
        <v>120</v>
      </c>
      <c r="B150" s="344" t="s">
        <v>20</v>
      </c>
      <c r="C150" s="344" t="s">
        <v>20</v>
      </c>
      <c r="D150" s="344" t="s">
        <v>20</v>
      </c>
      <c r="E150" s="344" t="s">
        <v>20</v>
      </c>
      <c r="F150" s="344" t="s">
        <v>20</v>
      </c>
      <c r="G150" s="344" t="s">
        <v>20</v>
      </c>
      <c r="H150" s="344" t="s">
        <v>20</v>
      </c>
      <c r="I150" s="344" t="s">
        <v>20</v>
      </c>
      <c r="J150" s="344" t="s">
        <v>20</v>
      </c>
      <c r="K150" s="342">
        <v>4.0999999999999996</v>
      </c>
      <c r="L150" s="414">
        <v>45.4</v>
      </c>
    </row>
    <row r="151" spans="1:27" ht="12" customHeight="1" x14ac:dyDescent="0.2">
      <c r="A151" s="30" t="s">
        <v>128</v>
      </c>
      <c r="B151" s="403" t="s">
        <v>20</v>
      </c>
      <c r="C151" s="403" t="s">
        <v>20</v>
      </c>
      <c r="D151" s="403" t="s">
        <v>20</v>
      </c>
      <c r="E151" s="403" t="s">
        <v>20</v>
      </c>
      <c r="F151" s="403" t="s">
        <v>20</v>
      </c>
      <c r="G151" s="403" t="s">
        <v>20</v>
      </c>
      <c r="H151" s="403" t="s">
        <v>20</v>
      </c>
      <c r="I151" s="403" t="s">
        <v>20</v>
      </c>
      <c r="J151" s="403" t="s">
        <v>20</v>
      </c>
      <c r="K151" s="403" t="s">
        <v>20</v>
      </c>
      <c r="L151" s="414">
        <v>32.6</v>
      </c>
      <c r="N151" s="157"/>
    </row>
    <row r="152" spans="1:27" ht="12" customHeight="1" x14ac:dyDescent="0.2">
      <c r="A152" s="30" t="s">
        <v>121</v>
      </c>
      <c r="B152" s="344" t="s">
        <v>20</v>
      </c>
      <c r="C152" s="344" t="s">
        <v>20</v>
      </c>
      <c r="D152" s="344" t="s">
        <v>20</v>
      </c>
      <c r="E152" s="344" t="s">
        <v>20</v>
      </c>
      <c r="F152" s="344" t="s">
        <v>20</v>
      </c>
      <c r="G152" s="344" t="s">
        <v>20</v>
      </c>
      <c r="H152" s="344" t="s">
        <v>20</v>
      </c>
      <c r="I152" s="344" t="s">
        <v>20</v>
      </c>
      <c r="J152" s="344" t="s">
        <v>20</v>
      </c>
      <c r="K152" s="342">
        <v>14.3</v>
      </c>
      <c r="L152" s="414">
        <v>6.3</v>
      </c>
      <c r="N152" s="157"/>
    </row>
    <row r="153" spans="1:27" ht="12" customHeight="1" x14ac:dyDescent="0.2">
      <c r="A153" s="520" t="s">
        <v>122</v>
      </c>
      <c r="B153" s="263">
        <v>487.6</v>
      </c>
      <c r="C153" s="263">
        <v>504.5</v>
      </c>
      <c r="D153" s="263">
        <v>650.20000000000005</v>
      </c>
      <c r="E153" s="263">
        <v>632.6</v>
      </c>
      <c r="F153" s="343">
        <v>574.79999999999995</v>
      </c>
      <c r="G153" s="343">
        <v>687</v>
      </c>
      <c r="H153" s="343">
        <v>790.6</v>
      </c>
      <c r="I153" s="343">
        <v>832.9</v>
      </c>
      <c r="J153" s="343">
        <v>741.2</v>
      </c>
      <c r="K153" s="426">
        <v>681.4</v>
      </c>
      <c r="L153" s="426">
        <v>682.7</v>
      </c>
    </row>
    <row r="154" spans="1:27" ht="12" customHeight="1" x14ac:dyDescent="0.2">
      <c r="A154" s="522" t="s">
        <v>110</v>
      </c>
      <c r="B154" s="265">
        <v>172.9</v>
      </c>
      <c r="C154" s="265">
        <v>159.6</v>
      </c>
      <c r="D154" s="265">
        <v>147.30000000000001</v>
      </c>
      <c r="E154" s="265">
        <v>158.1</v>
      </c>
      <c r="F154" s="349">
        <v>126.6</v>
      </c>
      <c r="G154" s="349">
        <v>118.5</v>
      </c>
      <c r="H154" s="349">
        <v>110.2</v>
      </c>
      <c r="I154" s="349">
        <v>114.9</v>
      </c>
      <c r="J154" s="349">
        <v>122.7</v>
      </c>
      <c r="K154" s="425">
        <v>113.7</v>
      </c>
      <c r="L154" s="425">
        <v>114</v>
      </c>
    </row>
    <row r="155" spans="1:27" ht="12" customHeight="1" x14ac:dyDescent="0.2">
      <c r="A155" s="523" t="s">
        <v>123</v>
      </c>
      <c r="B155" s="263">
        <v>10.5</v>
      </c>
      <c r="C155" s="263">
        <v>13.8</v>
      </c>
      <c r="D155" s="263">
        <v>11.4</v>
      </c>
      <c r="E155" s="263">
        <v>7.7</v>
      </c>
      <c r="F155" s="348">
        <v>7.4</v>
      </c>
      <c r="G155" s="348">
        <v>6.9</v>
      </c>
      <c r="H155" s="348">
        <v>6.3</v>
      </c>
      <c r="I155" s="348">
        <v>5.7</v>
      </c>
      <c r="J155" s="348">
        <v>5.0999999999999996</v>
      </c>
      <c r="K155" s="426">
        <v>3.6</v>
      </c>
      <c r="L155" s="426">
        <v>2.9</v>
      </c>
    </row>
    <row r="156" spans="1:27" ht="12" customHeight="1" x14ac:dyDescent="0.2">
      <c r="A156" s="520" t="s">
        <v>124</v>
      </c>
      <c r="B156" s="263">
        <v>62.6</v>
      </c>
      <c r="C156" s="263">
        <v>53.1</v>
      </c>
      <c r="D156" s="263">
        <v>43.5</v>
      </c>
      <c r="E156" s="263">
        <v>38</v>
      </c>
      <c r="F156" s="348">
        <v>32</v>
      </c>
      <c r="G156" s="348">
        <v>28.3</v>
      </c>
      <c r="H156" s="348">
        <v>24.4</v>
      </c>
      <c r="I156" s="348">
        <v>20.7</v>
      </c>
      <c r="J156" s="348">
        <v>17.3</v>
      </c>
      <c r="K156" s="426">
        <v>13.9</v>
      </c>
      <c r="L156" s="426">
        <v>11.4</v>
      </c>
    </row>
    <row r="157" spans="1:27" ht="12" customHeight="1" x14ac:dyDescent="0.2">
      <c r="A157" s="520" t="s">
        <v>125</v>
      </c>
      <c r="B157" s="266">
        <v>99.7</v>
      </c>
      <c r="C157" s="266">
        <v>92.6</v>
      </c>
      <c r="D157" s="266">
        <v>92.3</v>
      </c>
      <c r="E157" s="266">
        <v>112.4</v>
      </c>
      <c r="F157" s="350">
        <v>87.2</v>
      </c>
      <c r="G157" s="350">
        <v>83.3</v>
      </c>
      <c r="H157" s="350">
        <v>79.400000000000006</v>
      </c>
      <c r="I157" s="350">
        <v>88.4</v>
      </c>
      <c r="J157" s="350">
        <v>100.3</v>
      </c>
      <c r="K157" s="427">
        <v>96.2</v>
      </c>
      <c r="L157" s="427">
        <v>99.7</v>
      </c>
    </row>
    <row r="158" spans="1:27" ht="12" customHeight="1" x14ac:dyDescent="0.2">
      <c r="A158" s="524" t="s">
        <v>126</v>
      </c>
      <c r="B158" s="425">
        <v>183.4</v>
      </c>
      <c r="C158" s="425">
        <v>187.3</v>
      </c>
      <c r="D158" s="425">
        <v>218.3</v>
      </c>
      <c r="E158" s="425">
        <v>230.5</v>
      </c>
      <c r="F158" s="425">
        <v>238.7</v>
      </c>
      <c r="G158" s="425">
        <v>249.2</v>
      </c>
      <c r="H158" s="425">
        <v>254.3</v>
      </c>
      <c r="I158" s="425">
        <v>267.2</v>
      </c>
      <c r="J158" s="425">
        <v>267.8</v>
      </c>
      <c r="K158" s="425">
        <v>261.39999999999998</v>
      </c>
      <c r="L158" s="425">
        <v>287</v>
      </c>
    </row>
    <row r="159" spans="1:27" ht="12" customHeight="1" x14ac:dyDescent="0.2">
      <c r="A159" s="525" t="s">
        <v>127</v>
      </c>
      <c r="B159" s="425">
        <v>62.2</v>
      </c>
      <c r="C159" s="425">
        <v>52.6</v>
      </c>
      <c r="D159" s="425">
        <v>34.9</v>
      </c>
      <c r="E159" s="425">
        <v>22.5</v>
      </c>
      <c r="F159" s="425">
        <v>19.399999999999999</v>
      </c>
      <c r="G159" s="428">
        <v>20</v>
      </c>
      <c r="H159" s="428">
        <v>16.7</v>
      </c>
      <c r="I159" s="428">
        <v>23.8</v>
      </c>
      <c r="J159" s="428">
        <v>28.9</v>
      </c>
      <c r="K159" s="428">
        <v>12.4</v>
      </c>
      <c r="L159" s="428">
        <v>8.6</v>
      </c>
    </row>
    <row r="160" spans="1:27" ht="12" customHeight="1" x14ac:dyDescent="0.2">
      <c r="A160" s="441"/>
      <c r="B160" s="442"/>
      <c r="C160" s="442"/>
      <c r="D160" s="442"/>
      <c r="E160" s="442"/>
      <c r="F160" s="442"/>
      <c r="H160" s="45"/>
    </row>
    <row r="161" spans="1:15" ht="12" customHeight="1" x14ac:dyDescent="0.2">
      <c r="A161" s="160"/>
      <c r="B161" s="32"/>
      <c r="C161" s="32"/>
      <c r="D161" s="33"/>
      <c r="E161" s="32"/>
      <c r="F161" s="51"/>
      <c r="H161" s="45"/>
    </row>
    <row r="162" spans="1:15" ht="12" customHeight="1" x14ac:dyDescent="0.2">
      <c r="A162" s="493" t="s">
        <v>173</v>
      </c>
      <c r="B162" s="49"/>
      <c r="C162" s="49"/>
      <c r="D162" s="49"/>
      <c r="E162" s="50"/>
      <c r="F162" s="51"/>
      <c r="H162" s="45"/>
    </row>
    <row r="163" spans="1:15" ht="12" customHeight="1" x14ac:dyDescent="0.2">
      <c r="A163" s="34"/>
      <c r="B163" s="225">
        <v>2008</v>
      </c>
      <c r="C163" s="225">
        <v>2009</v>
      </c>
      <c r="D163" s="225">
        <v>2010</v>
      </c>
      <c r="E163" s="225">
        <v>2011</v>
      </c>
      <c r="F163" s="225">
        <v>2012</v>
      </c>
      <c r="G163" s="225">
        <v>2013</v>
      </c>
      <c r="H163" s="225">
        <v>2014</v>
      </c>
      <c r="I163" s="225">
        <v>2015</v>
      </c>
      <c r="J163" s="225">
        <v>2016</v>
      </c>
      <c r="K163" s="225">
        <v>2017</v>
      </c>
      <c r="L163" s="225">
        <v>2018</v>
      </c>
    </row>
    <row r="164" spans="1:15" ht="12" customHeight="1" x14ac:dyDescent="0.2">
      <c r="A164" s="494" t="s">
        <v>130</v>
      </c>
      <c r="B164" s="233">
        <v>609</v>
      </c>
      <c r="C164" s="233">
        <v>625.1</v>
      </c>
      <c r="D164" s="233">
        <v>653.70000000000005</v>
      </c>
      <c r="E164" s="233">
        <v>694.4</v>
      </c>
      <c r="F164" s="347">
        <v>740.9</v>
      </c>
      <c r="G164" s="347">
        <v>775.3</v>
      </c>
      <c r="H164" s="347">
        <v>814.6</v>
      </c>
      <c r="I164" s="347">
        <v>855.3</v>
      </c>
      <c r="J164" s="347">
        <v>890.9</v>
      </c>
      <c r="K164" s="347">
        <v>945.7</v>
      </c>
      <c r="L164" s="374">
        <v>960.9</v>
      </c>
    </row>
    <row r="165" spans="1:15" ht="12" customHeight="1" x14ac:dyDescent="0.2">
      <c r="A165" s="99" t="s">
        <v>131</v>
      </c>
      <c r="B165" s="356">
        <v>445.8</v>
      </c>
      <c r="C165" s="356">
        <v>465.8</v>
      </c>
      <c r="D165" s="356">
        <v>500.1</v>
      </c>
      <c r="E165" s="356">
        <v>543.4</v>
      </c>
      <c r="F165" s="356">
        <v>594.1</v>
      </c>
      <c r="G165" s="356">
        <v>632.70000000000005</v>
      </c>
      <c r="H165" s="356">
        <v>681.3</v>
      </c>
      <c r="I165" s="356">
        <v>724.3</v>
      </c>
      <c r="J165" s="356">
        <v>772.7</v>
      </c>
      <c r="K165" s="356">
        <v>839.4</v>
      </c>
      <c r="L165" s="374">
        <v>866.6</v>
      </c>
    </row>
    <row r="166" spans="1:15" ht="12" customHeight="1" x14ac:dyDescent="0.2">
      <c r="A166" s="353" t="s">
        <v>132</v>
      </c>
      <c r="B166" s="354">
        <v>417.9</v>
      </c>
      <c r="C166" s="354">
        <v>432.6</v>
      </c>
      <c r="D166" s="354">
        <v>462.9</v>
      </c>
      <c r="E166" s="354">
        <v>501.1</v>
      </c>
      <c r="F166" s="423">
        <v>536.6</v>
      </c>
      <c r="G166" s="423">
        <v>568.1</v>
      </c>
      <c r="H166" s="423">
        <v>606.5</v>
      </c>
      <c r="I166" s="423">
        <v>637.9</v>
      </c>
      <c r="J166" s="423">
        <v>667.7</v>
      </c>
      <c r="K166" s="423">
        <v>691.1</v>
      </c>
      <c r="L166" s="423">
        <v>707.2</v>
      </c>
    </row>
    <row r="167" spans="1:15" ht="12" customHeight="1" x14ac:dyDescent="0.2">
      <c r="A167" s="352" t="s">
        <v>133</v>
      </c>
      <c r="B167" s="355" t="s">
        <v>20</v>
      </c>
      <c r="C167" s="355" t="s">
        <v>20</v>
      </c>
      <c r="D167" s="355" t="s">
        <v>20</v>
      </c>
      <c r="E167" s="355" t="s">
        <v>20</v>
      </c>
      <c r="F167" s="355" t="s">
        <v>20</v>
      </c>
      <c r="G167" s="355" t="s">
        <v>20</v>
      </c>
      <c r="H167" s="355" t="s">
        <v>20</v>
      </c>
      <c r="I167" s="355" t="s">
        <v>20</v>
      </c>
      <c r="J167" s="355" t="s">
        <v>20</v>
      </c>
      <c r="K167" s="357">
        <v>3.2</v>
      </c>
      <c r="L167" s="423">
        <v>16.899999999999999</v>
      </c>
    </row>
    <row r="168" spans="1:15" ht="12" customHeight="1" x14ac:dyDescent="0.2">
      <c r="A168" s="163" t="s">
        <v>136</v>
      </c>
      <c r="B168" s="358">
        <v>24.3</v>
      </c>
      <c r="C168" s="358">
        <v>30.7</v>
      </c>
      <c r="D168" s="358">
        <v>34.6</v>
      </c>
      <c r="E168" s="358">
        <v>39.5</v>
      </c>
      <c r="F168" s="358">
        <v>53</v>
      </c>
      <c r="G168" s="358">
        <v>59.6</v>
      </c>
      <c r="H168" s="358">
        <v>68.8</v>
      </c>
      <c r="I168" s="358">
        <v>80.400000000000006</v>
      </c>
      <c r="J168" s="358">
        <v>99.8</v>
      </c>
      <c r="K168" s="358">
        <v>116.8</v>
      </c>
      <c r="L168" s="423">
        <v>130.6</v>
      </c>
    </row>
    <row r="169" spans="1:15" ht="12" customHeight="1" x14ac:dyDescent="0.2">
      <c r="A169" s="163" t="s">
        <v>137</v>
      </c>
      <c r="B169" s="359" t="s">
        <v>20</v>
      </c>
      <c r="C169" s="359" t="s">
        <v>20</v>
      </c>
      <c r="D169" s="359" t="s">
        <v>20</v>
      </c>
      <c r="E169" s="359" t="s">
        <v>20</v>
      </c>
      <c r="F169" s="359" t="s">
        <v>20</v>
      </c>
      <c r="G169" s="359" t="s">
        <v>20</v>
      </c>
      <c r="H169" s="359" t="s">
        <v>20</v>
      </c>
      <c r="I169" s="359" t="s">
        <v>20</v>
      </c>
      <c r="J169" s="359" t="s">
        <v>20</v>
      </c>
      <c r="K169" s="360">
        <v>26</v>
      </c>
      <c r="L169" s="423">
        <v>23.4</v>
      </c>
    </row>
    <row r="170" spans="1:15" ht="12" customHeight="1" x14ac:dyDescent="0.2">
      <c r="A170" s="163" t="s">
        <v>138</v>
      </c>
      <c r="B170" s="361" t="s">
        <v>20</v>
      </c>
      <c r="C170" s="361" t="s">
        <v>20</v>
      </c>
      <c r="D170" s="361" t="s">
        <v>20</v>
      </c>
      <c r="E170" s="361" t="s">
        <v>20</v>
      </c>
      <c r="F170" s="362">
        <v>0.5</v>
      </c>
      <c r="G170" s="362">
        <v>1.1000000000000001</v>
      </c>
      <c r="H170" s="362">
        <v>2</v>
      </c>
      <c r="I170" s="362">
        <v>1.9</v>
      </c>
      <c r="J170" s="362">
        <v>2.2999999999999998</v>
      </c>
      <c r="K170" s="362">
        <v>2.2999999999999998</v>
      </c>
      <c r="L170" s="423">
        <v>2.2999999999999998</v>
      </c>
    </row>
    <row r="171" spans="1:15" ht="12" customHeight="1" x14ac:dyDescent="0.2">
      <c r="A171" s="163" t="s">
        <v>139</v>
      </c>
      <c r="B171" s="363">
        <v>3.5</v>
      </c>
      <c r="C171" s="363">
        <v>2.5</v>
      </c>
      <c r="D171" s="363">
        <v>2.5</v>
      </c>
      <c r="E171" s="363">
        <v>2.9</v>
      </c>
      <c r="F171" s="363">
        <v>4.0999999999999996</v>
      </c>
      <c r="G171" s="363">
        <v>3.9</v>
      </c>
      <c r="H171" s="363">
        <v>3.9</v>
      </c>
      <c r="I171" s="363">
        <v>4.0999999999999996</v>
      </c>
      <c r="J171" s="363">
        <v>3</v>
      </c>
      <c r="K171" s="363">
        <v>3.1</v>
      </c>
      <c r="L171" s="423">
        <v>3</v>
      </c>
    </row>
    <row r="172" spans="1:15" ht="12" customHeight="1" x14ac:dyDescent="0.2">
      <c r="A172" s="379" t="s">
        <v>174</v>
      </c>
      <c r="B172" s="356">
        <v>27.8</v>
      </c>
      <c r="C172" s="356">
        <v>27.8</v>
      </c>
      <c r="D172" s="356">
        <v>25.7</v>
      </c>
      <c r="E172" s="356">
        <v>24.3</v>
      </c>
      <c r="F172" s="356">
        <v>23</v>
      </c>
      <c r="G172" s="356">
        <v>21.7</v>
      </c>
      <c r="H172" s="356">
        <v>20.3</v>
      </c>
      <c r="I172" s="356">
        <v>18.899999999999999</v>
      </c>
      <c r="J172" s="356">
        <v>17.399999999999999</v>
      </c>
      <c r="K172" s="356">
        <v>15</v>
      </c>
      <c r="L172" s="374">
        <v>12.1</v>
      </c>
    </row>
    <row r="173" spans="1:15" ht="12" customHeight="1" x14ac:dyDescent="0.2">
      <c r="A173" s="379" t="s">
        <v>175</v>
      </c>
      <c r="B173" s="356">
        <v>135.5</v>
      </c>
      <c r="C173" s="356">
        <v>131.4</v>
      </c>
      <c r="D173" s="356">
        <v>128</v>
      </c>
      <c r="E173" s="356">
        <v>126.7</v>
      </c>
      <c r="F173" s="356">
        <v>123.7</v>
      </c>
      <c r="G173" s="356">
        <v>120.9</v>
      </c>
      <c r="H173" s="356">
        <v>113</v>
      </c>
      <c r="I173" s="356">
        <v>112.1</v>
      </c>
      <c r="J173" s="356">
        <v>100.8</v>
      </c>
      <c r="K173" s="356">
        <v>91.3</v>
      </c>
      <c r="L173" s="374">
        <v>82.2</v>
      </c>
    </row>
    <row r="174" spans="1:15" ht="12" customHeight="1" x14ac:dyDescent="0.2">
      <c r="A174" s="25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423"/>
      <c r="N174" s="157"/>
    </row>
    <row r="175" spans="1:15" ht="12" customHeight="1" x14ac:dyDescent="0.2">
      <c r="A175" s="512" t="s">
        <v>141</v>
      </c>
      <c r="B175" s="233">
        <v>609</v>
      </c>
      <c r="C175" s="233">
        <v>625.1</v>
      </c>
      <c r="D175" s="233">
        <v>653.79999999999995</v>
      </c>
      <c r="E175" s="233">
        <v>694.6</v>
      </c>
      <c r="F175" s="366">
        <v>740.9</v>
      </c>
      <c r="G175" s="366">
        <v>775.3</v>
      </c>
      <c r="H175" s="366">
        <v>814.6</v>
      </c>
      <c r="I175" s="366">
        <v>855.2</v>
      </c>
      <c r="J175" s="366">
        <v>890.9</v>
      </c>
      <c r="K175" s="366">
        <v>945.8</v>
      </c>
      <c r="L175" s="374">
        <v>960.9</v>
      </c>
    </row>
    <row r="176" spans="1:15" ht="12" customHeight="1" x14ac:dyDescent="0.2">
      <c r="A176" s="515" t="s">
        <v>95</v>
      </c>
      <c r="B176" s="233">
        <v>525.9</v>
      </c>
      <c r="C176" s="233">
        <v>535.79999999999995</v>
      </c>
      <c r="D176" s="233">
        <v>561.4</v>
      </c>
      <c r="E176" s="233">
        <v>589.5</v>
      </c>
      <c r="F176" s="366">
        <v>619.70000000000005</v>
      </c>
      <c r="G176" s="366">
        <v>641.29999999999995</v>
      </c>
      <c r="H176" s="366">
        <v>669.9</v>
      </c>
      <c r="I176" s="366">
        <v>699.9</v>
      </c>
      <c r="J176" s="366">
        <v>726.4</v>
      </c>
      <c r="K176" s="366">
        <v>758.1</v>
      </c>
      <c r="L176" s="374">
        <v>768.8</v>
      </c>
      <c r="O176" s="222"/>
    </row>
    <row r="177" spans="1:15" ht="12" customHeight="1" x14ac:dyDescent="0.2">
      <c r="A177" s="526" t="s">
        <v>0</v>
      </c>
      <c r="B177" s="232">
        <v>461.7</v>
      </c>
      <c r="C177" s="232">
        <v>465.2</v>
      </c>
      <c r="D177" s="232">
        <v>487</v>
      </c>
      <c r="E177" s="232">
        <v>507.6</v>
      </c>
      <c r="F177" s="365">
        <v>529.6</v>
      </c>
      <c r="G177" s="365">
        <v>541.6</v>
      </c>
      <c r="H177" s="365">
        <v>560.70000000000005</v>
      </c>
      <c r="I177" s="365">
        <v>578.6</v>
      </c>
      <c r="J177" s="365">
        <v>585.20000000000005</v>
      </c>
      <c r="K177" s="365">
        <v>583.6</v>
      </c>
      <c r="L177" s="423">
        <v>587.29999999999995</v>
      </c>
    </row>
    <row r="178" spans="1:15" ht="12" customHeight="1" x14ac:dyDescent="0.2">
      <c r="A178" s="527" t="s">
        <v>97</v>
      </c>
      <c r="B178" s="232">
        <v>64.3</v>
      </c>
      <c r="C178" s="232">
        <v>70.599999999999994</v>
      </c>
      <c r="D178" s="232">
        <v>74.400000000000006</v>
      </c>
      <c r="E178" s="232">
        <v>81.900000000000006</v>
      </c>
      <c r="F178" s="365">
        <v>90.1</v>
      </c>
      <c r="G178" s="365">
        <v>99.7</v>
      </c>
      <c r="H178" s="365">
        <v>109.2</v>
      </c>
      <c r="I178" s="365">
        <v>121.4</v>
      </c>
      <c r="J178" s="365">
        <v>141.19999999999999</v>
      </c>
      <c r="K178" s="423">
        <v>174.5</v>
      </c>
      <c r="L178" s="423">
        <v>181.5</v>
      </c>
      <c r="N178" s="224"/>
      <c r="O178" s="222"/>
    </row>
    <row r="179" spans="1:15" ht="12" customHeight="1" x14ac:dyDescent="0.2">
      <c r="A179" s="528" t="s">
        <v>98</v>
      </c>
      <c r="B179" s="231">
        <v>25.1</v>
      </c>
      <c r="C179" s="231">
        <v>22.9</v>
      </c>
      <c r="D179" s="231">
        <v>20.5</v>
      </c>
      <c r="E179" s="231">
        <v>21.7</v>
      </c>
      <c r="F179" s="364">
        <v>23.6</v>
      </c>
      <c r="G179" s="364">
        <v>24</v>
      </c>
      <c r="H179" s="364">
        <v>24.9</v>
      </c>
      <c r="I179" s="364">
        <v>24.1</v>
      </c>
      <c r="J179" s="364">
        <v>23.8</v>
      </c>
      <c r="K179" s="364">
        <v>24.7</v>
      </c>
      <c r="L179" s="364">
        <v>24</v>
      </c>
      <c r="N179" s="224"/>
      <c r="O179" s="222"/>
    </row>
    <row r="180" spans="1:15" ht="12" customHeight="1" x14ac:dyDescent="0.2">
      <c r="A180" s="499" t="s">
        <v>99</v>
      </c>
      <c r="B180" s="231">
        <v>58</v>
      </c>
      <c r="C180" s="231">
        <v>66.400000000000006</v>
      </c>
      <c r="D180" s="231">
        <v>71.900000000000006</v>
      </c>
      <c r="E180" s="231">
        <v>83.2</v>
      </c>
      <c r="F180" s="364">
        <v>97.4</v>
      </c>
      <c r="G180" s="364">
        <v>109.6</v>
      </c>
      <c r="H180" s="364">
        <v>119.4</v>
      </c>
      <c r="I180" s="364">
        <v>130.80000000000001</v>
      </c>
      <c r="J180" s="364">
        <v>140.4</v>
      </c>
      <c r="K180" s="364">
        <v>162.69999999999999</v>
      </c>
      <c r="L180" s="364">
        <v>168</v>
      </c>
    </row>
    <row r="181" spans="1:15" ht="12" customHeight="1" x14ac:dyDescent="0.2">
      <c r="A181" s="498" t="s">
        <v>100</v>
      </c>
      <c r="B181" s="232">
        <v>10.1</v>
      </c>
      <c r="C181" s="232">
        <v>8.9</v>
      </c>
      <c r="D181" s="232">
        <v>8.3000000000000007</v>
      </c>
      <c r="E181" s="232">
        <v>8.4</v>
      </c>
      <c r="F181" s="365">
        <v>9.3000000000000007</v>
      </c>
      <c r="G181" s="365">
        <v>8.8000000000000007</v>
      </c>
      <c r="H181" s="365">
        <v>8.5</v>
      </c>
      <c r="I181" s="365">
        <v>8.1999999999999993</v>
      </c>
      <c r="J181" s="365">
        <v>8.1999999999999993</v>
      </c>
      <c r="K181" s="365">
        <v>8.5</v>
      </c>
      <c r="L181" s="423">
        <v>8.5</v>
      </c>
    </row>
    <row r="182" spans="1:15" ht="12" customHeight="1" x14ac:dyDescent="0.2">
      <c r="A182" s="527" t="s">
        <v>97</v>
      </c>
      <c r="B182" s="232">
        <v>47.9</v>
      </c>
      <c r="C182" s="232">
        <v>57.4</v>
      </c>
      <c r="D182" s="232">
        <v>63.5</v>
      </c>
      <c r="E182" s="232">
        <v>74.8</v>
      </c>
      <c r="F182" s="365">
        <v>88.1</v>
      </c>
      <c r="G182" s="365">
        <v>100.9</v>
      </c>
      <c r="H182" s="365">
        <v>110.9</v>
      </c>
      <c r="I182" s="365">
        <v>122.7</v>
      </c>
      <c r="J182" s="365">
        <v>132.19999999999999</v>
      </c>
      <c r="K182" s="365">
        <v>154.19999999999999</v>
      </c>
      <c r="L182" s="423">
        <v>159.5</v>
      </c>
    </row>
    <row r="183" spans="1:15" ht="12" customHeight="1" x14ac:dyDescent="0.2">
      <c r="A183" s="99" t="s">
        <v>101</v>
      </c>
      <c r="B183" s="309" t="s">
        <v>20</v>
      </c>
      <c r="C183" s="309" t="s">
        <v>20</v>
      </c>
      <c r="D183" s="309" t="s">
        <v>20</v>
      </c>
      <c r="E183" s="309" t="s">
        <v>20</v>
      </c>
      <c r="F183" s="309">
        <v>0.1</v>
      </c>
      <c r="G183" s="309">
        <v>0.4</v>
      </c>
      <c r="H183" s="309">
        <v>0.4</v>
      </c>
      <c r="I183" s="309">
        <v>0.4</v>
      </c>
      <c r="J183" s="309">
        <v>0.3</v>
      </c>
      <c r="K183" s="309">
        <v>0.3</v>
      </c>
      <c r="L183" s="309">
        <v>0.2</v>
      </c>
      <c r="N183" s="48"/>
    </row>
    <row r="184" spans="1:15" ht="12" customHeight="1" x14ac:dyDescent="0.2">
      <c r="A184" s="115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374"/>
      <c r="N184" s="48"/>
    </row>
    <row r="185" spans="1:15" ht="12" customHeight="1" x14ac:dyDescent="0.2">
      <c r="A185" s="151" t="s">
        <v>142</v>
      </c>
      <c r="B185" s="233">
        <v>546.79999999999995</v>
      </c>
      <c r="C185" s="233">
        <v>558.29999999999995</v>
      </c>
      <c r="D185" s="233">
        <v>578.6</v>
      </c>
      <c r="E185" s="233">
        <v>607.1</v>
      </c>
      <c r="F185" s="369">
        <v>638.4</v>
      </c>
      <c r="G185" s="369">
        <v>658.9</v>
      </c>
      <c r="H185" s="369">
        <v>685.1</v>
      </c>
      <c r="I185" s="369">
        <v>715</v>
      </c>
      <c r="J185" s="369">
        <v>744.9</v>
      </c>
      <c r="K185" s="369">
        <v>787.6</v>
      </c>
      <c r="L185" s="374">
        <v>801.2</v>
      </c>
      <c r="N185" s="48"/>
    </row>
    <row r="186" spans="1:15" ht="12" customHeight="1" x14ac:dyDescent="0.2">
      <c r="A186" s="254" t="s">
        <v>131</v>
      </c>
      <c r="B186" s="232">
        <v>403.9</v>
      </c>
      <c r="C186" s="232">
        <v>420.2</v>
      </c>
      <c r="D186" s="232">
        <v>446.3</v>
      </c>
      <c r="E186" s="232">
        <v>477.8</v>
      </c>
      <c r="F186" s="368">
        <v>514.29999999999995</v>
      </c>
      <c r="G186" s="368">
        <v>540.79999999999995</v>
      </c>
      <c r="H186" s="368">
        <v>572.70000000000005</v>
      </c>
      <c r="I186" s="368">
        <v>608.1</v>
      </c>
      <c r="J186" s="368">
        <v>649.20000000000005</v>
      </c>
      <c r="K186" s="368">
        <v>703.7</v>
      </c>
      <c r="L186" s="423">
        <v>728.9</v>
      </c>
      <c r="N186" s="48"/>
    </row>
    <row r="187" spans="1:15" ht="12" customHeight="1" x14ac:dyDescent="0.2">
      <c r="A187" s="125" t="s">
        <v>174</v>
      </c>
      <c r="B187" s="232">
        <v>27.8</v>
      </c>
      <c r="C187" s="232">
        <v>27.8</v>
      </c>
      <c r="D187" s="232">
        <v>25.6</v>
      </c>
      <c r="E187" s="232">
        <v>24.3</v>
      </c>
      <c r="F187" s="368">
        <v>23</v>
      </c>
      <c r="G187" s="368">
        <v>21.7</v>
      </c>
      <c r="H187" s="368">
        <v>20.3</v>
      </c>
      <c r="I187" s="368">
        <v>18.899999999999999</v>
      </c>
      <c r="J187" s="368">
        <v>17.399999999999999</v>
      </c>
      <c r="K187" s="368">
        <v>15</v>
      </c>
      <c r="L187" s="423">
        <v>12.1</v>
      </c>
      <c r="N187" s="223"/>
    </row>
    <row r="188" spans="1:15" ht="12" customHeight="1" x14ac:dyDescent="0.2">
      <c r="A188" s="125" t="s">
        <v>175</v>
      </c>
      <c r="B188" s="232">
        <v>115.2</v>
      </c>
      <c r="C188" s="232">
        <v>110.3</v>
      </c>
      <c r="D188" s="232">
        <v>106.7</v>
      </c>
      <c r="E188" s="232">
        <v>105</v>
      </c>
      <c r="F188" s="368">
        <v>101.2</v>
      </c>
      <c r="G188" s="368">
        <v>96.5</v>
      </c>
      <c r="H188" s="368">
        <v>92.1</v>
      </c>
      <c r="I188" s="368">
        <v>88.1</v>
      </c>
      <c r="J188" s="368">
        <v>78.3</v>
      </c>
      <c r="K188" s="368">
        <v>68.900000000000006</v>
      </c>
      <c r="L188" s="423">
        <v>60.2</v>
      </c>
      <c r="N188" s="223"/>
    </row>
    <row r="189" spans="1:15" ht="12" customHeight="1" x14ac:dyDescent="0.2">
      <c r="A189" s="99"/>
      <c r="B189" s="232"/>
      <c r="C189" s="232"/>
      <c r="D189" s="232"/>
      <c r="E189" s="232"/>
      <c r="F189" s="232"/>
      <c r="G189" s="232"/>
      <c r="H189" s="232"/>
      <c r="I189" s="423"/>
      <c r="J189" s="423"/>
      <c r="K189" s="232"/>
      <c r="L189" s="423"/>
      <c r="N189" s="223"/>
    </row>
    <row r="190" spans="1:15" ht="12" customHeight="1" x14ac:dyDescent="0.2">
      <c r="A190" s="494" t="s">
        <v>143</v>
      </c>
      <c r="B190" s="233">
        <v>62.2</v>
      </c>
      <c r="C190" s="233">
        <v>66.8</v>
      </c>
      <c r="D190" s="233">
        <v>75.099999999999994</v>
      </c>
      <c r="E190" s="233">
        <v>87.3</v>
      </c>
      <c r="F190" s="371">
        <v>102.4</v>
      </c>
      <c r="G190" s="371">
        <v>116.3</v>
      </c>
      <c r="H190" s="371">
        <v>129.5</v>
      </c>
      <c r="I190" s="371">
        <v>140.19999999999999</v>
      </c>
      <c r="J190" s="371">
        <v>145.9</v>
      </c>
      <c r="K190" s="371">
        <v>158.19999999999999</v>
      </c>
      <c r="L190" s="374">
        <v>159.9</v>
      </c>
    </row>
    <row r="191" spans="1:15" ht="12" customHeight="1" x14ac:dyDescent="0.2">
      <c r="A191" s="502" t="s">
        <v>131</v>
      </c>
      <c r="B191" s="232">
        <v>41.9</v>
      </c>
      <c r="C191" s="232">
        <v>45.6</v>
      </c>
      <c r="D191" s="232">
        <v>53.8</v>
      </c>
      <c r="E191" s="232">
        <v>65.599999999999994</v>
      </c>
      <c r="F191" s="370">
        <v>79.900000000000006</v>
      </c>
      <c r="G191" s="370">
        <v>91.9</v>
      </c>
      <c r="H191" s="370">
        <v>108.6</v>
      </c>
      <c r="I191" s="370">
        <v>116.3</v>
      </c>
      <c r="J191" s="370">
        <v>123.5</v>
      </c>
      <c r="K191" s="370">
        <v>135.69999999999999</v>
      </c>
      <c r="L191" s="423">
        <v>137.9</v>
      </c>
      <c r="N191" s="157"/>
      <c r="O191" s="232"/>
    </row>
    <row r="192" spans="1:15" ht="12" customHeight="1" x14ac:dyDescent="0.2">
      <c r="A192" s="502" t="s">
        <v>140</v>
      </c>
      <c r="B192" s="232">
        <v>20.3</v>
      </c>
      <c r="C192" s="232">
        <v>21.1</v>
      </c>
      <c r="D192" s="232">
        <v>21.4</v>
      </c>
      <c r="E192" s="232">
        <v>21.7</v>
      </c>
      <c r="F192" s="370">
        <v>22.6</v>
      </c>
      <c r="G192" s="370">
        <v>24.4</v>
      </c>
      <c r="H192" s="370">
        <v>20.9</v>
      </c>
      <c r="I192" s="370">
        <v>24</v>
      </c>
      <c r="J192" s="370">
        <v>22.4</v>
      </c>
      <c r="K192" s="370">
        <v>22.4</v>
      </c>
      <c r="L192" s="423">
        <v>22</v>
      </c>
      <c r="O192" s="232"/>
    </row>
    <row r="193" spans="1:15" ht="12" customHeight="1" x14ac:dyDescent="0.2">
      <c r="A193" s="15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423"/>
    </row>
    <row r="194" spans="1:15" ht="12" customHeight="1" x14ac:dyDescent="0.2">
      <c r="A194" s="503" t="s">
        <v>144</v>
      </c>
      <c r="B194" s="233">
        <v>12.2</v>
      </c>
      <c r="C194" s="233">
        <v>12.6</v>
      </c>
      <c r="D194" s="233">
        <v>13.7</v>
      </c>
      <c r="E194" s="233">
        <v>15.5</v>
      </c>
      <c r="F194" s="374">
        <v>18.7</v>
      </c>
      <c r="G194" s="374">
        <v>21.8</v>
      </c>
      <c r="H194" s="374">
        <v>27.9</v>
      </c>
      <c r="I194" s="374">
        <v>33.1</v>
      </c>
      <c r="J194" s="374">
        <v>38.700000000000003</v>
      </c>
      <c r="K194" s="374">
        <v>44.4</v>
      </c>
      <c r="L194" s="374">
        <v>46.8</v>
      </c>
    </row>
    <row r="195" spans="1:15" ht="12" customHeight="1" x14ac:dyDescent="0.2">
      <c r="A195" s="504" t="s">
        <v>131</v>
      </c>
      <c r="B195" s="263">
        <v>8.4</v>
      </c>
      <c r="C195" s="263">
        <v>9.3000000000000007</v>
      </c>
      <c r="D195" s="263">
        <v>10.6</v>
      </c>
      <c r="E195" s="263">
        <v>12.3</v>
      </c>
      <c r="F195" s="372">
        <v>15.5</v>
      </c>
      <c r="G195" s="372">
        <v>19.100000000000001</v>
      </c>
      <c r="H195" s="372">
        <v>25.2</v>
      </c>
      <c r="I195" s="372">
        <v>30.6</v>
      </c>
      <c r="J195" s="372">
        <v>36.1</v>
      </c>
      <c r="K195" s="372">
        <v>42</v>
      </c>
      <c r="L195" s="426">
        <v>44.6</v>
      </c>
    </row>
    <row r="196" spans="1:15" ht="12" customHeight="1" x14ac:dyDescent="0.2">
      <c r="A196" s="505" t="s">
        <v>140</v>
      </c>
      <c r="B196" s="230">
        <v>3.8</v>
      </c>
      <c r="C196" s="230">
        <v>3.3</v>
      </c>
      <c r="D196" s="230">
        <v>3.1</v>
      </c>
      <c r="E196" s="230">
        <v>3.2</v>
      </c>
      <c r="F196" s="373">
        <v>3.1</v>
      </c>
      <c r="G196" s="373">
        <v>2.7</v>
      </c>
      <c r="H196" s="373">
        <v>2.7</v>
      </c>
      <c r="I196" s="373">
        <v>2.5</v>
      </c>
      <c r="J196" s="373">
        <v>2.6</v>
      </c>
      <c r="K196" s="373">
        <v>2.4</v>
      </c>
      <c r="L196" s="373">
        <v>2.2000000000000002</v>
      </c>
    </row>
    <row r="197" spans="1:15" ht="12" customHeight="1" x14ac:dyDescent="0.2">
      <c r="A197" s="346"/>
      <c r="B197" s="160"/>
      <c r="C197" s="160"/>
      <c r="D197" s="160"/>
      <c r="E197" s="160"/>
      <c r="F197" s="52"/>
      <c r="G197" s="125"/>
      <c r="H197" s="125"/>
      <c r="I197" s="125"/>
      <c r="J197" s="125"/>
      <c r="K197" s="125"/>
      <c r="L197" s="125"/>
      <c r="N197" s="48"/>
      <c r="O197" s="48"/>
    </row>
    <row r="198" spans="1:15" ht="12" customHeight="1" x14ac:dyDescent="0.2">
      <c r="A198" s="339"/>
      <c r="B198" s="160"/>
      <c r="C198" s="160"/>
      <c r="D198" s="160"/>
      <c r="E198" s="160"/>
      <c r="F198" s="52"/>
      <c r="G198" s="48"/>
      <c r="H198" s="48"/>
      <c r="I198" s="48"/>
      <c r="J198" s="48"/>
      <c r="K198" s="48"/>
      <c r="L198" s="48"/>
      <c r="N198" s="48"/>
      <c r="O198" s="48"/>
    </row>
    <row r="199" spans="1:15" ht="12" customHeight="1" x14ac:dyDescent="0.2">
      <c r="A199" s="20" t="s">
        <v>176</v>
      </c>
      <c r="B199" s="14"/>
      <c r="C199" s="14"/>
      <c r="D199" s="14"/>
      <c r="E199" s="51"/>
      <c r="F199" s="106"/>
      <c r="G199" s="48"/>
      <c r="H199" s="48"/>
      <c r="I199" s="48"/>
      <c r="J199" s="48"/>
      <c r="K199" s="48"/>
      <c r="L199" s="48"/>
    </row>
    <row r="200" spans="1:15" ht="12" customHeight="1" x14ac:dyDescent="0.2">
      <c r="A200" s="43"/>
      <c r="B200" s="12">
        <v>2008</v>
      </c>
      <c r="C200" s="12">
        <v>2009</v>
      </c>
      <c r="D200" s="12">
        <v>2010</v>
      </c>
      <c r="E200" s="12">
        <v>2011</v>
      </c>
      <c r="F200" s="12">
        <v>2012</v>
      </c>
      <c r="G200" s="12">
        <v>2013</v>
      </c>
      <c r="H200" s="12">
        <v>2014</v>
      </c>
      <c r="I200" s="12">
        <v>2015</v>
      </c>
      <c r="J200" s="12">
        <v>2016</v>
      </c>
      <c r="K200" s="12">
        <v>2017</v>
      </c>
      <c r="L200" s="12">
        <v>2018</v>
      </c>
    </row>
    <row r="201" spans="1:15" ht="12" customHeight="1" x14ac:dyDescent="0.2">
      <c r="A201" s="26" t="s">
        <v>146</v>
      </c>
      <c r="B201" s="260">
        <v>570.6</v>
      </c>
      <c r="C201" s="260">
        <v>583.70000000000005</v>
      </c>
      <c r="D201" s="260">
        <v>605.20000000000005</v>
      </c>
      <c r="E201" s="260">
        <v>637.20000000000005</v>
      </c>
      <c r="F201" s="375">
        <v>673.6</v>
      </c>
      <c r="G201" s="375">
        <v>696.4</v>
      </c>
      <c r="H201" s="375">
        <v>728</v>
      </c>
      <c r="I201" s="376">
        <v>761.6</v>
      </c>
      <c r="J201" s="376">
        <v>795.2</v>
      </c>
      <c r="K201" s="376">
        <v>818</v>
      </c>
      <c r="L201" s="407">
        <v>839.4</v>
      </c>
    </row>
    <row r="202" spans="1:15" ht="12" customHeight="1" x14ac:dyDescent="0.2">
      <c r="A202" s="515" t="s">
        <v>147</v>
      </c>
      <c r="B202" s="378">
        <v>118.5</v>
      </c>
      <c r="C202" s="378">
        <v>113.2</v>
      </c>
      <c r="D202" s="378">
        <v>109.5</v>
      </c>
      <c r="E202" s="378">
        <v>108</v>
      </c>
      <c r="F202" s="383">
        <v>104.1</v>
      </c>
      <c r="G202" s="383">
        <v>99</v>
      </c>
      <c r="H202" s="382">
        <v>94.7</v>
      </c>
      <c r="I202" s="383">
        <v>90.3</v>
      </c>
      <c r="J202" s="383">
        <v>80.5</v>
      </c>
      <c r="K202" s="383">
        <v>70.7</v>
      </c>
      <c r="L202" s="407">
        <v>61.9</v>
      </c>
      <c r="N202" s="234"/>
    </row>
    <row r="203" spans="1:15" ht="12" customHeight="1" x14ac:dyDescent="0.2">
      <c r="A203" s="379" t="s">
        <v>174</v>
      </c>
      <c r="B203" s="378">
        <v>27.8</v>
      </c>
      <c r="C203" s="378">
        <v>27.8</v>
      </c>
      <c r="D203" s="378">
        <v>25.7</v>
      </c>
      <c r="E203" s="378">
        <v>24.3</v>
      </c>
      <c r="F203" s="383">
        <v>23</v>
      </c>
      <c r="G203" s="383">
        <v>21.7</v>
      </c>
      <c r="H203" s="383">
        <v>20.3</v>
      </c>
      <c r="I203" s="383">
        <v>18.899999999999999</v>
      </c>
      <c r="J203" s="383">
        <v>17.399999999999999</v>
      </c>
      <c r="K203" s="383">
        <v>15</v>
      </c>
      <c r="L203" s="407">
        <v>12.1</v>
      </c>
      <c r="N203" s="234"/>
    </row>
    <row r="204" spans="1:15" ht="12" customHeight="1" x14ac:dyDescent="0.2">
      <c r="A204" s="377" t="s">
        <v>148</v>
      </c>
      <c r="B204" s="378">
        <v>364.7</v>
      </c>
      <c r="C204" s="378">
        <v>395.7</v>
      </c>
      <c r="D204" s="378">
        <v>422.8</v>
      </c>
      <c r="E204" s="378">
        <v>454.4</v>
      </c>
      <c r="F204" s="384">
        <v>487.2</v>
      </c>
      <c r="G204" s="384">
        <v>511.2</v>
      </c>
      <c r="H204" s="384">
        <v>543.6</v>
      </c>
      <c r="I204" s="384">
        <v>575.29999999999995</v>
      </c>
      <c r="J204" s="384">
        <v>602.5</v>
      </c>
      <c r="K204" s="384">
        <v>625.4</v>
      </c>
      <c r="L204" s="407">
        <v>662.8</v>
      </c>
      <c r="N204" s="109"/>
    </row>
    <row r="205" spans="1:15" ht="12" customHeight="1" x14ac:dyDescent="0.2">
      <c r="A205" s="380" t="s">
        <v>133</v>
      </c>
      <c r="B205" s="385" t="s">
        <v>20</v>
      </c>
      <c r="C205" s="385" t="s">
        <v>20</v>
      </c>
      <c r="D205" s="385" t="s">
        <v>20</v>
      </c>
      <c r="E205" s="385" t="s">
        <v>20</v>
      </c>
      <c r="F205" s="385" t="s">
        <v>20</v>
      </c>
      <c r="G205" s="385" t="s">
        <v>20</v>
      </c>
      <c r="H205" s="385" t="s">
        <v>20</v>
      </c>
      <c r="I205" s="385" t="s">
        <v>20</v>
      </c>
      <c r="J205" s="385" t="s">
        <v>20</v>
      </c>
      <c r="K205" s="386">
        <v>2.1</v>
      </c>
      <c r="L205" s="419">
        <v>18.5</v>
      </c>
      <c r="N205" s="234"/>
    </row>
    <row r="206" spans="1:15" ht="12" customHeight="1" x14ac:dyDescent="0.2">
      <c r="A206" s="319" t="s">
        <v>149</v>
      </c>
      <c r="B206" s="378">
        <v>59.6</v>
      </c>
      <c r="C206" s="378">
        <v>47</v>
      </c>
      <c r="D206" s="378">
        <v>47.3</v>
      </c>
      <c r="E206" s="378">
        <v>50.6</v>
      </c>
      <c r="F206" s="388">
        <v>58.9</v>
      </c>
      <c r="G206" s="388">
        <v>63.4</v>
      </c>
      <c r="H206" s="387">
        <v>67.5</v>
      </c>
      <c r="I206" s="387">
        <v>75.2</v>
      </c>
      <c r="J206" s="387">
        <v>92.5</v>
      </c>
      <c r="K206" s="387">
        <v>104.5</v>
      </c>
      <c r="L206" s="425">
        <v>100.3</v>
      </c>
    </row>
    <row r="207" spans="1:15" ht="12" customHeight="1" x14ac:dyDescent="0.2">
      <c r="A207" s="295" t="s">
        <v>150</v>
      </c>
      <c r="B207" s="392">
        <v>42.3</v>
      </c>
      <c r="C207" s="392">
        <v>24.6</v>
      </c>
      <c r="D207" s="392">
        <v>23.1</v>
      </c>
      <c r="E207" s="392">
        <v>27</v>
      </c>
      <c r="F207" s="392">
        <v>27.9</v>
      </c>
      <c r="G207" s="392">
        <v>28.1</v>
      </c>
      <c r="H207" s="391">
        <v>26.7</v>
      </c>
      <c r="I207" s="391">
        <v>27.2</v>
      </c>
      <c r="J207" s="391">
        <v>31.2</v>
      </c>
      <c r="K207" s="391">
        <v>31.1</v>
      </c>
      <c r="L207" s="426">
        <v>18.2</v>
      </c>
    </row>
    <row r="208" spans="1:15" ht="12" customHeight="1" x14ac:dyDescent="0.2">
      <c r="A208" s="295" t="s">
        <v>136</v>
      </c>
      <c r="B208" s="394">
        <v>17.3</v>
      </c>
      <c r="C208" s="394">
        <v>22.4</v>
      </c>
      <c r="D208" s="394">
        <v>24.1</v>
      </c>
      <c r="E208" s="394">
        <v>23.6</v>
      </c>
      <c r="F208" s="394">
        <v>31</v>
      </c>
      <c r="G208" s="394">
        <v>35.299999999999997</v>
      </c>
      <c r="H208" s="393">
        <v>40.799999999999997</v>
      </c>
      <c r="I208" s="393">
        <v>48</v>
      </c>
      <c r="J208" s="393">
        <v>61.3</v>
      </c>
      <c r="K208" s="393">
        <v>73.400000000000006</v>
      </c>
      <c r="L208" s="426">
        <v>82.1</v>
      </c>
    </row>
    <row r="209" spans="1:14" ht="12" customHeight="1" x14ac:dyDescent="0.2">
      <c r="A209" s="319" t="s">
        <v>158</v>
      </c>
      <c r="B209" s="309" t="s">
        <v>20</v>
      </c>
      <c r="C209" s="309" t="s">
        <v>20</v>
      </c>
      <c r="D209" s="309" t="s">
        <v>20</v>
      </c>
      <c r="E209" s="309" t="s">
        <v>20</v>
      </c>
      <c r="F209" s="390">
        <v>0.4</v>
      </c>
      <c r="G209" s="390">
        <v>1.1000000000000001</v>
      </c>
      <c r="H209" s="389">
        <v>2</v>
      </c>
      <c r="I209" s="389">
        <v>1.9</v>
      </c>
      <c r="J209" s="389">
        <v>2.2999999999999998</v>
      </c>
      <c r="K209" s="389">
        <v>2.2999999999999998</v>
      </c>
      <c r="L209" s="425">
        <v>2.2999999999999998</v>
      </c>
    </row>
    <row r="210" spans="1:14" ht="12" customHeight="1" x14ac:dyDescent="0.2">
      <c r="A210" s="38"/>
      <c r="B210" s="261"/>
      <c r="C210" s="261"/>
      <c r="D210" s="261"/>
      <c r="E210" s="261"/>
      <c r="F210" s="261"/>
      <c r="G210" s="261"/>
      <c r="H210" s="261"/>
      <c r="I210" s="261"/>
      <c r="J210" s="261"/>
      <c r="K210" s="227"/>
      <c r="L210" s="311"/>
    </row>
    <row r="211" spans="1:14" ht="12" customHeight="1" x14ac:dyDescent="0.2">
      <c r="A211" s="529" t="s">
        <v>152</v>
      </c>
      <c r="B211" s="260">
        <v>558.5</v>
      </c>
      <c r="C211" s="260">
        <v>571.5</v>
      </c>
      <c r="D211" s="260">
        <v>591.5</v>
      </c>
      <c r="E211" s="260">
        <v>621.70000000000005</v>
      </c>
      <c r="F211" s="398">
        <v>655</v>
      </c>
      <c r="G211" s="398">
        <v>674.7</v>
      </c>
      <c r="H211" s="398">
        <v>700.3</v>
      </c>
      <c r="I211" s="398">
        <v>729.2</v>
      </c>
      <c r="J211" s="398">
        <v>757.9</v>
      </c>
      <c r="K211" s="398">
        <v>774.6</v>
      </c>
      <c r="L211" s="407">
        <v>793.7</v>
      </c>
    </row>
    <row r="212" spans="1:14" ht="12" customHeight="1" x14ac:dyDescent="0.2">
      <c r="A212" s="515" t="s">
        <v>147</v>
      </c>
      <c r="B212" s="260">
        <v>114.8</v>
      </c>
      <c r="C212" s="260">
        <v>109.9</v>
      </c>
      <c r="D212" s="260">
        <v>106.4</v>
      </c>
      <c r="E212" s="260">
        <v>104.8</v>
      </c>
      <c r="F212" s="398">
        <v>101</v>
      </c>
      <c r="G212" s="398">
        <v>96.3</v>
      </c>
      <c r="H212" s="397">
        <v>92</v>
      </c>
      <c r="I212" s="398">
        <v>87.8</v>
      </c>
      <c r="J212" s="398">
        <v>77.900000000000006</v>
      </c>
      <c r="K212" s="398">
        <v>68.3</v>
      </c>
      <c r="L212" s="407">
        <v>59.7</v>
      </c>
      <c r="N212" s="421"/>
    </row>
    <row r="213" spans="1:14" ht="12" customHeight="1" x14ac:dyDescent="0.2">
      <c r="A213" s="293" t="s">
        <v>177</v>
      </c>
      <c r="B213" s="261">
        <v>102.8</v>
      </c>
      <c r="C213" s="261">
        <v>98.4</v>
      </c>
      <c r="D213" s="261">
        <v>96.8</v>
      </c>
      <c r="E213" s="261">
        <v>95.4</v>
      </c>
      <c r="F213" s="399">
        <v>91.7</v>
      </c>
      <c r="G213" s="399">
        <v>87.4</v>
      </c>
      <c r="H213" s="396">
        <v>83.3</v>
      </c>
      <c r="I213" s="399">
        <v>79.599999999999994</v>
      </c>
      <c r="J213" s="399">
        <v>70.8</v>
      </c>
      <c r="K213" s="399">
        <v>61.6</v>
      </c>
      <c r="L213" s="419">
        <v>54.1</v>
      </c>
    </row>
    <row r="214" spans="1:14" ht="12" customHeight="1" x14ac:dyDescent="0.2">
      <c r="A214" s="530" t="s">
        <v>100</v>
      </c>
      <c r="B214" s="261">
        <v>1.4</v>
      </c>
      <c r="C214" s="261">
        <v>1.2</v>
      </c>
      <c r="D214" s="261">
        <v>1.1000000000000001</v>
      </c>
      <c r="E214" s="261">
        <v>1</v>
      </c>
      <c r="F214" s="399">
        <v>1</v>
      </c>
      <c r="G214" s="399">
        <v>0.9</v>
      </c>
      <c r="H214" s="399">
        <v>0.8</v>
      </c>
      <c r="I214" s="399">
        <v>0.7</v>
      </c>
      <c r="J214" s="399">
        <v>0.6</v>
      </c>
      <c r="K214" s="399">
        <v>0.5</v>
      </c>
      <c r="L214" s="419">
        <v>0.5</v>
      </c>
    </row>
    <row r="215" spans="1:14" ht="12" customHeight="1" x14ac:dyDescent="0.2">
      <c r="A215" s="530" t="s">
        <v>153</v>
      </c>
      <c r="B215" s="261">
        <v>10.6</v>
      </c>
      <c r="C215" s="261">
        <v>10.4</v>
      </c>
      <c r="D215" s="261">
        <v>8.5</v>
      </c>
      <c r="E215" s="261">
        <v>8.3000000000000007</v>
      </c>
      <c r="F215" s="399">
        <v>8.1999999999999993</v>
      </c>
      <c r="G215" s="399">
        <v>8</v>
      </c>
      <c r="H215" s="399">
        <v>7.8</v>
      </c>
      <c r="I215" s="399">
        <v>7.5</v>
      </c>
      <c r="J215" s="399">
        <v>6.5</v>
      </c>
      <c r="K215" s="399">
        <v>6.1</v>
      </c>
      <c r="L215" s="419">
        <v>5</v>
      </c>
    </row>
    <row r="216" spans="1:14" ht="12" customHeight="1" x14ac:dyDescent="0.2">
      <c r="A216" s="24" t="s">
        <v>154</v>
      </c>
      <c r="B216" s="395" t="s">
        <v>20</v>
      </c>
      <c r="C216" s="395" t="s">
        <v>20</v>
      </c>
      <c r="D216" s="395" t="s">
        <v>20</v>
      </c>
      <c r="E216" s="395" t="s">
        <v>20</v>
      </c>
      <c r="F216" s="395" t="s">
        <v>20</v>
      </c>
      <c r="G216" s="399">
        <v>0</v>
      </c>
      <c r="H216" s="399">
        <v>0.1</v>
      </c>
      <c r="I216" s="399">
        <v>0.1</v>
      </c>
      <c r="J216" s="399">
        <v>0.1</v>
      </c>
      <c r="K216" s="399">
        <v>0.1</v>
      </c>
      <c r="L216" s="419">
        <v>0</v>
      </c>
    </row>
    <row r="217" spans="1:14" ht="12" customHeight="1" x14ac:dyDescent="0.2">
      <c r="A217" s="379" t="s">
        <v>174</v>
      </c>
      <c r="B217" s="260">
        <v>27.8</v>
      </c>
      <c r="C217" s="260">
        <v>27.8</v>
      </c>
      <c r="D217" s="260">
        <v>25.7</v>
      </c>
      <c r="E217" s="260">
        <v>24.3</v>
      </c>
      <c r="F217" s="401">
        <v>23</v>
      </c>
      <c r="G217" s="401">
        <v>21.7</v>
      </c>
      <c r="H217" s="401">
        <v>20.3</v>
      </c>
      <c r="I217" s="400">
        <v>18.899999999999999</v>
      </c>
      <c r="J217" s="400">
        <v>17.399999999999999</v>
      </c>
      <c r="K217" s="400">
        <v>15</v>
      </c>
      <c r="L217" s="400">
        <v>12.1</v>
      </c>
    </row>
    <row r="218" spans="1:14" ht="12" customHeight="1" x14ac:dyDescent="0.2">
      <c r="A218" s="31" t="s">
        <v>155</v>
      </c>
      <c r="B218" s="260">
        <v>416</v>
      </c>
      <c r="C218" s="260">
        <v>433.7</v>
      </c>
      <c r="D218" s="260">
        <v>459.5</v>
      </c>
      <c r="E218" s="260">
        <v>492.6</v>
      </c>
      <c r="F218" s="402">
        <v>530.6</v>
      </c>
      <c r="G218" s="402">
        <v>555.5</v>
      </c>
      <c r="H218" s="402">
        <v>586.1</v>
      </c>
      <c r="I218" s="402">
        <v>620.5</v>
      </c>
      <c r="J218" s="402">
        <v>660.3</v>
      </c>
      <c r="K218" s="402">
        <v>688.9</v>
      </c>
      <c r="L218" s="407">
        <v>719.6</v>
      </c>
    </row>
    <row r="219" spans="1:14" ht="12" customHeight="1" x14ac:dyDescent="0.2">
      <c r="A219" s="295" t="s">
        <v>178</v>
      </c>
      <c r="B219" s="261">
        <v>331</v>
      </c>
      <c r="C219" s="261">
        <v>338.9</v>
      </c>
      <c r="D219" s="261">
        <v>364.3</v>
      </c>
      <c r="E219" s="261">
        <v>387.4</v>
      </c>
      <c r="F219" s="405">
        <v>414.3</v>
      </c>
      <c r="G219" s="405">
        <v>432.1</v>
      </c>
      <c r="H219" s="405">
        <v>456.7</v>
      </c>
      <c r="I219" s="405">
        <v>479.7</v>
      </c>
      <c r="J219" s="405">
        <v>496.4</v>
      </c>
      <c r="K219" s="405">
        <v>506.4</v>
      </c>
      <c r="L219" s="419">
        <v>520.5</v>
      </c>
    </row>
    <row r="220" spans="1:14" ht="12" customHeight="1" x14ac:dyDescent="0.2">
      <c r="A220" s="295" t="s">
        <v>23</v>
      </c>
      <c r="B220" s="93">
        <v>0</v>
      </c>
      <c r="C220" s="93">
        <v>0.1</v>
      </c>
      <c r="D220" s="93">
        <v>0.2</v>
      </c>
      <c r="E220" s="93">
        <v>0.5</v>
      </c>
      <c r="F220" s="406">
        <v>0.5</v>
      </c>
      <c r="G220" s="406">
        <v>0.5</v>
      </c>
      <c r="H220" s="406">
        <v>0.4</v>
      </c>
      <c r="I220" s="406">
        <v>0.4</v>
      </c>
      <c r="J220" s="406">
        <v>0.5</v>
      </c>
      <c r="K220" s="406">
        <v>0.6</v>
      </c>
      <c r="L220" s="406">
        <v>0.6</v>
      </c>
    </row>
    <row r="221" spans="1:14" ht="12" customHeight="1" x14ac:dyDescent="0.2">
      <c r="A221" s="24" t="s">
        <v>100</v>
      </c>
      <c r="B221" s="261">
        <v>7.7</v>
      </c>
      <c r="C221" s="261">
        <v>6.7</v>
      </c>
      <c r="D221" s="261">
        <v>6</v>
      </c>
      <c r="E221" s="261">
        <v>5.8</v>
      </c>
      <c r="F221" s="405">
        <v>5.8</v>
      </c>
      <c r="G221" s="405">
        <v>5.2</v>
      </c>
      <c r="H221" s="404">
        <v>5.0999999999999996</v>
      </c>
      <c r="I221" s="404">
        <v>5.0999999999999996</v>
      </c>
      <c r="J221" s="404">
        <v>5.0999999999999996</v>
      </c>
      <c r="K221" s="404">
        <v>5.2</v>
      </c>
      <c r="L221" s="414">
        <v>5.4</v>
      </c>
    </row>
    <row r="222" spans="1:14" ht="12" customHeight="1" x14ac:dyDescent="0.2">
      <c r="A222" s="24" t="s">
        <v>153</v>
      </c>
      <c r="B222" s="228">
        <v>63.9</v>
      </c>
      <c r="C222" s="228">
        <v>74.3</v>
      </c>
      <c r="D222" s="228">
        <v>76.099999999999994</v>
      </c>
      <c r="E222" s="228">
        <v>84.2</v>
      </c>
      <c r="F222" s="404">
        <v>92</v>
      </c>
      <c r="G222" s="404">
        <v>100.7</v>
      </c>
      <c r="H222" s="404">
        <v>107.2</v>
      </c>
      <c r="I222" s="404">
        <v>119.5</v>
      </c>
      <c r="J222" s="404">
        <v>143.6</v>
      </c>
      <c r="K222" s="404">
        <v>161.4</v>
      </c>
      <c r="L222" s="414">
        <v>174.9</v>
      </c>
    </row>
    <row r="223" spans="1:14" ht="12" customHeight="1" x14ac:dyDescent="0.2">
      <c r="A223" s="500" t="s">
        <v>156</v>
      </c>
      <c r="B223" s="228">
        <v>13.3</v>
      </c>
      <c r="C223" s="228">
        <v>13.4</v>
      </c>
      <c r="D223" s="228">
        <v>12.5</v>
      </c>
      <c r="E223" s="228">
        <v>14.4</v>
      </c>
      <c r="F223" s="404">
        <v>15.4</v>
      </c>
      <c r="G223" s="404">
        <v>15.2</v>
      </c>
      <c r="H223" s="404">
        <v>14.6</v>
      </c>
      <c r="I223" s="404">
        <v>14</v>
      </c>
      <c r="J223" s="404">
        <v>12.9</v>
      </c>
      <c r="K223" s="404">
        <v>13.6</v>
      </c>
      <c r="L223" s="414">
        <v>16.5</v>
      </c>
    </row>
    <row r="224" spans="1:14" ht="12" customHeight="1" x14ac:dyDescent="0.2">
      <c r="A224" s="37" t="s">
        <v>157</v>
      </c>
      <c r="B224" s="228">
        <v>0.1</v>
      </c>
      <c r="C224" s="228">
        <v>0.3</v>
      </c>
      <c r="D224" s="228">
        <v>0.3</v>
      </c>
      <c r="E224" s="228">
        <v>0.3</v>
      </c>
      <c r="F224" s="404">
        <v>2.4</v>
      </c>
      <c r="G224" s="404">
        <v>1.6</v>
      </c>
      <c r="H224" s="404">
        <v>1.8</v>
      </c>
      <c r="I224" s="404">
        <v>1.5</v>
      </c>
      <c r="J224" s="404">
        <v>1.6</v>
      </c>
      <c r="K224" s="404">
        <v>1.5</v>
      </c>
      <c r="L224" s="414">
        <v>1.6</v>
      </c>
    </row>
    <row r="225" spans="1:12" ht="12" customHeight="1" x14ac:dyDescent="0.2">
      <c r="A225" s="294" t="s">
        <v>154</v>
      </c>
      <c r="B225" s="403" t="s">
        <v>20</v>
      </c>
      <c r="C225" s="403" t="s">
        <v>20</v>
      </c>
      <c r="D225" s="403" t="s">
        <v>20</v>
      </c>
      <c r="E225" s="403" t="s">
        <v>20</v>
      </c>
      <c r="F225" s="404">
        <v>0.1</v>
      </c>
      <c r="G225" s="404">
        <v>0.3</v>
      </c>
      <c r="H225" s="404">
        <v>0.3</v>
      </c>
      <c r="I225" s="404">
        <v>0.2</v>
      </c>
      <c r="J225" s="404">
        <v>0.2</v>
      </c>
      <c r="K225" s="404">
        <v>0.2</v>
      </c>
      <c r="L225" s="414">
        <v>0.2</v>
      </c>
    </row>
    <row r="226" spans="1:12" ht="12" customHeight="1" x14ac:dyDescent="0.2">
      <c r="A226" s="319" t="s">
        <v>158</v>
      </c>
      <c r="B226" s="309" t="s">
        <v>20</v>
      </c>
      <c r="C226" s="309" t="s">
        <v>20</v>
      </c>
      <c r="D226" s="309" t="s">
        <v>20</v>
      </c>
      <c r="E226" s="309" t="s">
        <v>20</v>
      </c>
      <c r="F226" s="407">
        <v>0.4</v>
      </c>
      <c r="G226" s="407">
        <v>1.1000000000000001</v>
      </c>
      <c r="H226" s="407">
        <v>2</v>
      </c>
      <c r="I226" s="407">
        <v>1.9</v>
      </c>
      <c r="J226" s="407">
        <v>2.2999999999999998</v>
      </c>
      <c r="K226" s="407">
        <v>2.2999999999999998</v>
      </c>
      <c r="L226" s="407">
        <v>2.2999999999999998</v>
      </c>
    </row>
    <row r="227" spans="1:12" ht="12" customHeight="1" x14ac:dyDescent="0.2">
      <c r="A227" s="37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</row>
    <row r="228" spans="1:12" ht="12" customHeight="1" x14ac:dyDescent="0.2">
      <c r="A228" s="506" t="s">
        <v>159</v>
      </c>
      <c r="B228" s="262">
        <v>12.1</v>
      </c>
      <c r="C228" s="262">
        <v>12.2</v>
      </c>
      <c r="D228" s="262">
        <v>13.7</v>
      </c>
      <c r="E228" s="262">
        <v>15.5</v>
      </c>
      <c r="F228" s="408">
        <v>17.2</v>
      </c>
      <c r="G228" s="408">
        <v>20.5</v>
      </c>
      <c r="H228" s="408">
        <v>27.7</v>
      </c>
      <c r="I228" s="408">
        <v>32.4</v>
      </c>
      <c r="J228" s="408">
        <v>37.299999999999997</v>
      </c>
      <c r="K228" s="408">
        <v>43.4</v>
      </c>
      <c r="L228" s="408">
        <v>45.7</v>
      </c>
    </row>
    <row r="229" spans="1:12" ht="12" customHeight="1" x14ac:dyDescent="0.2">
      <c r="A229" s="409"/>
      <c r="G229" s="51"/>
      <c r="H229" s="125"/>
      <c r="I229" s="125"/>
      <c r="J229" s="125"/>
      <c r="K229" s="125"/>
      <c r="L229" s="125"/>
    </row>
    <row r="230" spans="1:12" ht="12" customHeight="1" x14ac:dyDescent="0.2">
      <c r="A230" s="339"/>
      <c r="G230" s="51"/>
      <c r="H230" s="120"/>
      <c r="I230" s="120"/>
      <c r="J230" s="120"/>
      <c r="K230" s="120"/>
      <c r="L230" s="125"/>
    </row>
    <row r="231" spans="1:12" ht="12" customHeight="1" x14ac:dyDescent="0.2">
      <c r="A231" s="20" t="s">
        <v>179</v>
      </c>
      <c r="B231" s="119"/>
      <c r="C231" s="119"/>
      <c r="D231" s="119"/>
      <c r="E231" s="119"/>
      <c r="F231" s="119"/>
      <c r="G231" s="119"/>
      <c r="H231" s="118"/>
      <c r="I231" s="126"/>
      <c r="J231" s="125"/>
      <c r="K231" s="125"/>
      <c r="L231" s="125"/>
    </row>
    <row r="232" spans="1:12" ht="12" customHeight="1" x14ac:dyDescent="0.2">
      <c r="A232" s="128"/>
      <c r="B232" s="129">
        <v>2008</v>
      </c>
      <c r="C232" s="129">
        <v>2009</v>
      </c>
      <c r="D232" s="129">
        <v>2010</v>
      </c>
      <c r="E232" s="212">
        <v>2011</v>
      </c>
      <c r="F232" s="212">
        <v>2012</v>
      </c>
      <c r="G232" s="212">
        <v>2013</v>
      </c>
      <c r="H232" s="212">
        <v>2014</v>
      </c>
      <c r="I232" s="212">
        <v>2015</v>
      </c>
      <c r="J232" s="212">
        <v>2016</v>
      </c>
      <c r="K232" s="212">
        <v>2017</v>
      </c>
      <c r="L232" s="212">
        <v>2018</v>
      </c>
    </row>
    <row r="233" spans="1:12" ht="12" customHeight="1" x14ac:dyDescent="0.2">
      <c r="A233" s="168" t="s">
        <v>162</v>
      </c>
      <c r="B233" s="122">
        <v>24.3</v>
      </c>
      <c r="C233" s="122">
        <v>30.7</v>
      </c>
      <c r="D233" s="122">
        <v>34.6</v>
      </c>
      <c r="E233" s="213">
        <v>39.5</v>
      </c>
      <c r="F233" s="410">
        <v>53</v>
      </c>
      <c r="G233" s="410">
        <v>59.6</v>
      </c>
      <c r="H233" s="410">
        <v>68.8</v>
      </c>
      <c r="I233" s="410">
        <v>80.400000000000006</v>
      </c>
      <c r="J233" s="410">
        <v>99.8</v>
      </c>
      <c r="K233" s="410">
        <v>116.8</v>
      </c>
      <c r="L233" s="413">
        <v>130.6</v>
      </c>
    </row>
    <row r="234" spans="1:12" ht="12" customHeight="1" x14ac:dyDescent="0.2">
      <c r="A234" s="169" t="s">
        <v>163</v>
      </c>
      <c r="B234" s="130">
        <v>15.6</v>
      </c>
      <c r="C234" s="130">
        <v>20</v>
      </c>
      <c r="D234" s="130">
        <v>21</v>
      </c>
      <c r="E234" s="214">
        <v>19.899999999999999</v>
      </c>
      <c r="F234" s="411">
        <v>25.3</v>
      </c>
      <c r="G234" s="411">
        <v>27.7</v>
      </c>
      <c r="H234" s="411">
        <v>29.4</v>
      </c>
      <c r="I234" s="411">
        <v>33.1</v>
      </c>
      <c r="J234" s="424">
        <v>44.3</v>
      </c>
      <c r="K234" s="411">
        <v>51.1</v>
      </c>
      <c r="L234" s="424">
        <v>61.9</v>
      </c>
    </row>
    <row r="235" spans="1:12" ht="12" customHeight="1" x14ac:dyDescent="0.2">
      <c r="A235" s="169" t="s">
        <v>164</v>
      </c>
      <c r="B235" s="130">
        <v>8.6999999999999993</v>
      </c>
      <c r="C235" s="130">
        <v>10.7</v>
      </c>
      <c r="D235" s="130">
        <v>13.6</v>
      </c>
      <c r="E235" s="214">
        <v>19.600000000000001</v>
      </c>
      <c r="F235" s="411">
        <v>27.6</v>
      </c>
      <c r="G235" s="411">
        <v>31.9</v>
      </c>
      <c r="H235" s="411">
        <v>39.4</v>
      </c>
      <c r="I235" s="411">
        <v>47.3</v>
      </c>
      <c r="J235" s="411">
        <v>55.4</v>
      </c>
      <c r="K235" s="411">
        <v>65.7</v>
      </c>
      <c r="L235" s="424">
        <v>68.7</v>
      </c>
    </row>
    <row r="236" spans="1:12" ht="12" customHeight="1" x14ac:dyDescent="0.2">
      <c r="A236" s="171"/>
      <c r="B236" s="130"/>
      <c r="C236" s="130"/>
      <c r="D236" s="130"/>
      <c r="E236" s="214"/>
      <c r="F236" s="411"/>
      <c r="G236" s="411"/>
      <c r="H236" s="411"/>
      <c r="I236" s="411"/>
      <c r="J236" s="411"/>
      <c r="K236" s="411"/>
      <c r="L236" s="424"/>
    </row>
    <row r="237" spans="1:12" ht="12" customHeight="1" x14ac:dyDescent="0.2">
      <c r="A237" s="170" t="s">
        <v>144</v>
      </c>
      <c r="B237" s="154">
        <v>1.7</v>
      </c>
      <c r="C237" s="154">
        <v>2.4</v>
      </c>
      <c r="D237" s="154">
        <v>3</v>
      </c>
      <c r="E237" s="215">
        <v>3.7</v>
      </c>
      <c r="F237" s="412">
        <v>5.7</v>
      </c>
      <c r="G237" s="412">
        <v>7.5</v>
      </c>
      <c r="H237" s="412">
        <v>11.5</v>
      </c>
      <c r="I237" s="412">
        <v>14.9</v>
      </c>
      <c r="J237" s="412">
        <v>17</v>
      </c>
      <c r="K237" s="412">
        <v>22.3</v>
      </c>
      <c r="L237" s="412">
        <v>20.3</v>
      </c>
    </row>
    <row r="238" spans="1:12" ht="12" customHeight="1" x14ac:dyDescent="0.2">
      <c r="A238" s="117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</row>
    <row r="239" spans="1:12" ht="12" customHeight="1" x14ac:dyDescent="0.2">
      <c r="A239" s="117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</row>
    <row r="240" spans="1:12" ht="12" customHeight="1" x14ac:dyDescent="0.2">
      <c r="A240" s="507" t="s">
        <v>180</v>
      </c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</row>
    <row r="241" spans="1:12" ht="12" customHeight="1" x14ac:dyDescent="0.2">
      <c r="A241" s="39"/>
      <c r="B241" s="212">
        <v>2008</v>
      </c>
      <c r="C241" s="212">
        <v>2009</v>
      </c>
      <c r="D241" s="212">
        <v>2010</v>
      </c>
      <c r="E241" s="212">
        <v>2011</v>
      </c>
      <c r="F241" s="212">
        <v>2012</v>
      </c>
      <c r="G241" s="212">
        <v>2013</v>
      </c>
      <c r="H241" s="212">
        <v>2014</v>
      </c>
      <c r="I241" s="212">
        <v>2015</v>
      </c>
      <c r="J241" s="212">
        <v>2016</v>
      </c>
      <c r="K241" s="212">
        <v>2017</v>
      </c>
      <c r="L241" s="212">
        <v>2018</v>
      </c>
    </row>
    <row r="242" spans="1:12" ht="12" customHeight="1" x14ac:dyDescent="0.2">
      <c r="A242" s="508" t="s">
        <v>166</v>
      </c>
      <c r="B242" s="122">
        <f>6503063.97024964/1000</f>
        <v>6503.1</v>
      </c>
      <c r="C242" s="122">
        <f>6549532.73938063/1000</f>
        <v>6549.5</v>
      </c>
      <c r="D242" s="216">
        <f>7124449.71741981/1000</f>
        <v>7124.4</v>
      </c>
      <c r="E242" s="216">
        <v>9909.7000000000007</v>
      </c>
      <c r="F242" s="413">
        <v>9206.2999999999993</v>
      </c>
      <c r="G242" s="413">
        <v>8225.7000000000007</v>
      </c>
      <c r="H242" s="413">
        <v>8683.7000000000007</v>
      </c>
      <c r="I242" s="413">
        <v>10748</v>
      </c>
      <c r="J242" s="413">
        <v>7655.6</v>
      </c>
      <c r="K242" s="413">
        <v>8196.4</v>
      </c>
      <c r="L242" s="413">
        <v>7891.1</v>
      </c>
    </row>
    <row r="243" spans="1:12" ht="12" customHeight="1" x14ac:dyDescent="0.2">
      <c r="A243" s="40" t="s">
        <v>2</v>
      </c>
      <c r="B243" s="158">
        <f>5818296.72343545/1000</f>
        <v>5818.3</v>
      </c>
      <c r="C243" s="158">
        <f>5544906.01038213/1000</f>
        <v>5544.9</v>
      </c>
      <c r="D243" s="217">
        <f>5496777.36262168/1000</f>
        <v>5496.8</v>
      </c>
      <c r="E243" s="217">
        <v>7929</v>
      </c>
      <c r="F243" s="415">
        <v>7274.5</v>
      </c>
      <c r="G243" s="415">
        <v>6299.8</v>
      </c>
      <c r="H243" s="415">
        <v>6521.4</v>
      </c>
      <c r="I243" s="415">
        <v>8103.7</v>
      </c>
      <c r="J243" s="415">
        <v>6802.8</v>
      </c>
      <c r="K243" s="415">
        <v>7458.5</v>
      </c>
      <c r="L243" s="415">
        <v>7277.4</v>
      </c>
    </row>
    <row r="244" spans="1:12" ht="12" customHeight="1" x14ac:dyDescent="0.2">
      <c r="A244" s="509" t="s">
        <v>167</v>
      </c>
      <c r="B244" s="158">
        <f>683043.06120613/1000</f>
        <v>683</v>
      </c>
      <c r="C244" s="158">
        <f>1002641.6265425/1000</f>
        <v>1002.6</v>
      </c>
      <c r="D244" s="217">
        <f>1625498.71643644/1000</f>
        <v>1625.5</v>
      </c>
      <c r="E244" s="217">
        <v>1978.4</v>
      </c>
      <c r="F244" s="415">
        <v>1928.6</v>
      </c>
      <c r="G244" s="415">
        <v>1921.8</v>
      </c>
      <c r="H244" s="415">
        <v>2159.3000000000002</v>
      </c>
      <c r="I244" s="415">
        <v>2641</v>
      </c>
      <c r="J244" s="415">
        <v>849.3</v>
      </c>
      <c r="K244" s="415">
        <v>727.8</v>
      </c>
      <c r="L244" s="415">
        <v>607.20000000000005</v>
      </c>
    </row>
    <row r="245" spans="1:12" ht="12" customHeight="1" x14ac:dyDescent="0.2">
      <c r="A245" s="509" t="s">
        <v>168</v>
      </c>
      <c r="B245" s="158">
        <f>1724.18560806/1000</f>
        <v>1.7</v>
      </c>
      <c r="C245" s="158">
        <f>1985.102456/1000</f>
        <v>2</v>
      </c>
      <c r="D245" s="217">
        <f>2173.63836169/1000</f>
        <v>2.2000000000000002</v>
      </c>
      <c r="E245" s="217">
        <v>2.2999999999999998</v>
      </c>
      <c r="F245" s="415">
        <v>3.3</v>
      </c>
      <c r="G245" s="415">
        <v>4.0999999999999996</v>
      </c>
      <c r="H245" s="415">
        <v>3</v>
      </c>
      <c r="I245" s="415">
        <v>3.3</v>
      </c>
      <c r="J245" s="415">
        <v>3.6</v>
      </c>
      <c r="K245" s="415">
        <v>10</v>
      </c>
      <c r="L245" s="415">
        <v>6.6</v>
      </c>
    </row>
    <row r="246" spans="1:12" ht="12" customHeight="1" x14ac:dyDescent="0.2">
      <c r="A246" s="40"/>
      <c r="B246" s="132"/>
      <c r="C246" s="132"/>
      <c r="D246" s="132"/>
      <c r="E246" s="132"/>
      <c r="F246" s="416"/>
      <c r="G246" s="416"/>
      <c r="H246" s="416"/>
      <c r="I246" s="416"/>
      <c r="J246" s="416"/>
      <c r="K246" s="416"/>
      <c r="L246" s="416"/>
    </row>
    <row r="247" spans="1:12" ht="12" customHeight="1" x14ac:dyDescent="0.2">
      <c r="A247" s="510" t="s">
        <v>169</v>
      </c>
      <c r="B247" s="122">
        <f>4578060.05706422/1000</f>
        <v>4578.1000000000004</v>
      </c>
      <c r="C247" s="122">
        <f>4377504.13002049/1000</f>
        <v>4377.5</v>
      </c>
      <c r="D247" s="216">
        <f>4366061.35231853/1000</f>
        <v>4366.1000000000004</v>
      </c>
      <c r="E247" s="216">
        <v>5023.6000000000004</v>
      </c>
      <c r="F247" s="413">
        <v>5634.6</v>
      </c>
      <c r="G247" s="413">
        <v>6413.2</v>
      </c>
      <c r="H247" s="413">
        <v>6739.4</v>
      </c>
      <c r="I247" s="413">
        <v>8266.2999999999993</v>
      </c>
      <c r="J247" s="413">
        <v>6933.5</v>
      </c>
      <c r="K247" s="413">
        <v>7066.2</v>
      </c>
      <c r="L247" s="413">
        <v>6988.8</v>
      </c>
    </row>
    <row r="248" spans="1:12" ht="12" customHeight="1" x14ac:dyDescent="0.2">
      <c r="A248" s="531" t="s">
        <v>2</v>
      </c>
      <c r="B248" s="158">
        <f>4574036.79743302/1000</f>
        <v>4574</v>
      </c>
      <c r="C248" s="158">
        <f>4376450.54070878/1000</f>
        <v>4376.5</v>
      </c>
      <c r="D248" s="217">
        <f>4365002.88256718/1000</f>
        <v>4365</v>
      </c>
      <c r="E248" s="217">
        <v>5022.8999999999996</v>
      </c>
      <c r="F248" s="415">
        <v>5633.9</v>
      </c>
      <c r="G248" s="415">
        <v>6412.5</v>
      </c>
      <c r="H248" s="415">
        <v>6738.8</v>
      </c>
      <c r="I248" s="415">
        <v>8265.7999999999993</v>
      </c>
      <c r="J248" s="415">
        <v>6933</v>
      </c>
      <c r="K248" s="415">
        <v>7058.2</v>
      </c>
      <c r="L248" s="415">
        <v>6987.2</v>
      </c>
    </row>
    <row r="249" spans="1:12" ht="12" customHeight="1" x14ac:dyDescent="0.2">
      <c r="A249" s="509" t="s">
        <v>167</v>
      </c>
      <c r="B249" s="158">
        <f>3928.11893324/1000</f>
        <v>3.9</v>
      </c>
      <c r="C249" s="158">
        <f>909.86221125/1000</f>
        <v>0.9</v>
      </c>
      <c r="D249" s="217">
        <f>933.80769377/1000</f>
        <v>0.9</v>
      </c>
      <c r="E249" s="217">
        <v>0.6</v>
      </c>
      <c r="F249" s="415">
        <v>0.5</v>
      </c>
      <c r="G249" s="415">
        <v>0.4</v>
      </c>
      <c r="H249" s="415">
        <v>0.3</v>
      </c>
      <c r="I249" s="415">
        <v>0.3</v>
      </c>
      <c r="J249" s="415">
        <v>0.3</v>
      </c>
      <c r="K249" s="415">
        <v>0.2</v>
      </c>
      <c r="L249" s="415">
        <v>0.3</v>
      </c>
    </row>
    <row r="250" spans="1:12" ht="12" customHeight="1" x14ac:dyDescent="0.2">
      <c r="A250" s="511" t="s">
        <v>168</v>
      </c>
      <c r="B250" s="159">
        <f>95.14069796/1000</f>
        <v>0.1</v>
      </c>
      <c r="C250" s="159">
        <f>143.72710046/1000</f>
        <v>0.1</v>
      </c>
      <c r="D250" s="218">
        <f>124.66205758/1000</f>
        <v>0.1</v>
      </c>
      <c r="E250" s="218">
        <v>0.1</v>
      </c>
      <c r="F250" s="417">
        <v>0.2</v>
      </c>
      <c r="G250" s="417">
        <v>0.2</v>
      </c>
      <c r="H250" s="417">
        <v>0.2</v>
      </c>
      <c r="I250" s="417">
        <v>0.2</v>
      </c>
      <c r="J250" s="417">
        <v>0.2</v>
      </c>
      <c r="K250" s="417">
        <v>7.8</v>
      </c>
      <c r="L250" s="417">
        <v>1.3</v>
      </c>
    </row>
    <row r="251" spans="1:12" ht="12" customHeight="1" x14ac:dyDescent="0.2">
      <c r="A251" s="133"/>
      <c r="H251" s="45"/>
    </row>
    <row r="252" spans="1:12" ht="12" customHeight="1" x14ac:dyDescent="0.2"/>
    <row r="253" spans="1:12" ht="12" customHeight="1" x14ac:dyDescent="0.2">
      <c r="A253" s="220" t="s">
        <v>181</v>
      </c>
      <c r="B253" s="221"/>
      <c r="C253" s="221"/>
      <c r="D253" s="221"/>
    </row>
    <row r="254" spans="1:12" x14ac:dyDescent="0.2">
      <c r="A254" s="532"/>
      <c r="B254" s="212">
        <v>2013</v>
      </c>
      <c r="C254" s="212">
        <v>2014</v>
      </c>
      <c r="D254" s="212">
        <v>2015</v>
      </c>
      <c r="E254" s="212">
        <v>2016</v>
      </c>
      <c r="F254" s="212">
        <v>2017</v>
      </c>
      <c r="G254" s="212">
        <v>2018</v>
      </c>
    </row>
    <row r="255" spans="1:12" x14ac:dyDescent="0.2">
      <c r="A255" s="219" t="s">
        <v>182</v>
      </c>
      <c r="B255" s="278">
        <v>49</v>
      </c>
      <c r="C255" s="278">
        <v>59</v>
      </c>
      <c r="D255" s="278">
        <v>69.7</v>
      </c>
      <c r="E255" s="278">
        <v>80.8</v>
      </c>
      <c r="F255" s="278">
        <v>83.8</v>
      </c>
      <c r="G255" s="419">
        <v>99.6</v>
      </c>
      <c r="H255" s="222"/>
    </row>
    <row r="256" spans="1:12" x14ac:dyDescent="0.2">
      <c r="A256" s="219" t="s">
        <v>183</v>
      </c>
      <c r="B256" s="403" t="s">
        <v>20</v>
      </c>
      <c r="C256" s="278">
        <v>0.8</v>
      </c>
      <c r="D256" s="278">
        <v>1.2</v>
      </c>
      <c r="E256" s="278">
        <v>1.4</v>
      </c>
      <c r="F256" s="419">
        <v>0.3</v>
      </c>
      <c r="G256" s="419">
        <v>0.2</v>
      </c>
      <c r="H256" s="222"/>
    </row>
    <row r="257" spans="1:8" x14ac:dyDescent="0.2">
      <c r="A257" s="219"/>
      <c r="B257" s="278"/>
      <c r="C257" s="278"/>
      <c r="D257" s="278"/>
      <c r="E257" s="278"/>
      <c r="F257" s="419"/>
      <c r="G257" s="419"/>
      <c r="H257" s="222"/>
    </row>
    <row r="258" spans="1:8" x14ac:dyDescent="0.2">
      <c r="A258" s="201" t="s">
        <v>184</v>
      </c>
      <c r="B258" s="279">
        <v>2.7</v>
      </c>
      <c r="C258" s="279">
        <v>12.6</v>
      </c>
      <c r="D258" s="279">
        <v>33.9</v>
      </c>
      <c r="E258" s="279">
        <v>35.299999999999997</v>
      </c>
      <c r="F258" s="418">
        <v>58</v>
      </c>
      <c r="G258" s="418">
        <v>90.6</v>
      </c>
      <c r="H258" s="222"/>
    </row>
    <row r="261" spans="1:8" ht="13.5" x14ac:dyDescent="0.25">
      <c r="A261" s="367"/>
      <c r="B261" s="414"/>
      <c r="C261" s="414"/>
      <c r="E261" s="51"/>
      <c r="H261" s="45"/>
    </row>
    <row r="264" spans="1:8" x14ac:dyDescent="0.2">
      <c r="C264" s="422"/>
      <c r="D264" s="422"/>
    </row>
    <row r="266" spans="1:8" x14ac:dyDescent="0.2">
      <c r="C266" s="422"/>
      <c r="D266" s="422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workbookViewId="0">
      <selection activeCell="G26" sqref="G26"/>
    </sheetView>
  </sheetViews>
  <sheetFormatPr defaultColWidth="11.42578125" defaultRowHeight="12.75" x14ac:dyDescent="0.2"/>
  <cols>
    <col min="1" max="1" width="46.28515625" style="58" customWidth="1"/>
    <col min="2" max="3" width="11.42578125" style="58"/>
    <col min="4" max="4" width="11.42578125" style="58" customWidth="1"/>
    <col min="5" max="10" width="11.42578125" style="58"/>
    <col min="11" max="16384" width="11.42578125" style="61"/>
  </cols>
  <sheetData>
    <row r="2" spans="1:14" ht="12.7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2"/>
      <c r="L2" s="62"/>
      <c r="M2" s="62"/>
      <c r="N2" s="62"/>
    </row>
    <row r="3" spans="1:14" ht="12.75" customHeight="1" x14ac:dyDescent="0.2">
      <c r="A3" s="512" t="s">
        <v>187</v>
      </c>
      <c r="B3" s="63"/>
      <c r="C3" s="63"/>
      <c r="D3" s="63"/>
      <c r="E3" s="63"/>
      <c r="F3" s="172"/>
      <c r="G3" s="59"/>
      <c r="H3" s="59"/>
      <c r="I3" s="59"/>
      <c r="J3" s="60"/>
      <c r="K3" s="62"/>
      <c r="L3" s="62"/>
      <c r="M3" s="62"/>
      <c r="N3" s="62"/>
    </row>
    <row r="4" spans="1:14" ht="12.75" customHeight="1" x14ac:dyDescent="0.2">
      <c r="A4" s="173"/>
      <c r="B4" s="551" t="s">
        <v>185</v>
      </c>
      <c r="C4" s="551"/>
      <c r="D4" s="551"/>
      <c r="E4" s="551"/>
      <c r="F4" s="551"/>
      <c r="G4" s="552"/>
      <c r="H4" s="553" t="s">
        <v>186</v>
      </c>
      <c r="I4" s="554"/>
      <c r="J4" s="554"/>
      <c r="K4" s="554"/>
      <c r="L4" s="554"/>
      <c r="M4" s="555"/>
      <c r="N4" s="62"/>
    </row>
    <row r="5" spans="1:14" ht="12.75" customHeight="1" x14ac:dyDescent="0.2">
      <c r="A5" s="66"/>
      <c r="B5" s="225">
        <v>2014</v>
      </c>
      <c r="C5" s="225">
        <v>2015</v>
      </c>
      <c r="D5" s="225">
        <v>2016</v>
      </c>
      <c r="E5" s="225">
        <v>2017</v>
      </c>
      <c r="F5" s="225">
        <v>2018</v>
      </c>
      <c r="G5" s="193">
        <v>2019</v>
      </c>
      <c r="H5" s="225">
        <v>2014</v>
      </c>
      <c r="I5" s="225">
        <v>2015</v>
      </c>
      <c r="J5" s="225">
        <v>2016</v>
      </c>
      <c r="K5" s="225">
        <v>2017</v>
      </c>
      <c r="L5" s="225">
        <v>2018</v>
      </c>
      <c r="M5" s="193">
        <v>2019</v>
      </c>
      <c r="N5" s="62"/>
    </row>
    <row r="6" spans="1:14" ht="12.75" customHeight="1" x14ac:dyDescent="0.2">
      <c r="A6" s="533" t="s">
        <v>131</v>
      </c>
      <c r="B6" s="175"/>
      <c r="C6" s="175"/>
      <c r="D6" s="176"/>
      <c r="E6" s="176"/>
      <c r="F6" s="176"/>
      <c r="G6" s="177"/>
      <c r="H6" s="176"/>
      <c r="I6" s="176"/>
      <c r="J6" s="176"/>
      <c r="K6" s="176"/>
      <c r="L6" s="176"/>
      <c r="M6" s="177"/>
      <c r="N6" s="62"/>
    </row>
    <row r="7" spans="1:14" ht="12.75" customHeight="1" x14ac:dyDescent="0.2">
      <c r="A7" s="534" t="s">
        <v>188</v>
      </c>
      <c r="B7" s="252">
        <v>1.5</v>
      </c>
      <c r="C7" s="252">
        <v>1.5</v>
      </c>
      <c r="D7" s="252">
        <v>1.5</v>
      </c>
      <c r="E7" s="284">
        <v>0.9</v>
      </c>
      <c r="F7" s="284">
        <v>0.9</v>
      </c>
      <c r="G7" s="253">
        <v>0.8</v>
      </c>
      <c r="H7" s="252">
        <v>0</v>
      </c>
      <c r="I7" s="252">
        <v>0</v>
      </c>
      <c r="J7" s="252">
        <v>0</v>
      </c>
      <c r="K7" s="284">
        <v>0</v>
      </c>
      <c r="L7" s="284">
        <v>0</v>
      </c>
      <c r="M7" s="253">
        <v>0</v>
      </c>
      <c r="N7" s="62"/>
    </row>
    <row r="8" spans="1:14" ht="12.75" customHeight="1" x14ac:dyDescent="0.2">
      <c r="A8" s="244" t="s">
        <v>189</v>
      </c>
      <c r="B8" s="252">
        <v>20.3</v>
      </c>
      <c r="C8" s="252">
        <v>20.5</v>
      </c>
      <c r="D8" s="252">
        <v>14.5</v>
      </c>
      <c r="E8" s="284">
        <v>14.1</v>
      </c>
      <c r="F8" s="284">
        <v>14.4</v>
      </c>
      <c r="G8" s="253">
        <v>14.5</v>
      </c>
      <c r="H8" s="252">
        <v>1.4</v>
      </c>
      <c r="I8" s="252">
        <v>0.4</v>
      </c>
      <c r="J8" s="252">
        <v>0.9</v>
      </c>
      <c r="K8" s="284">
        <v>1.3</v>
      </c>
      <c r="L8" s="284">
        <v>1.4</v>
      </c>
      <c r="M8" s="253">
        <v>2.2999999999999998</v>
      </c>
      <c r="N8" s="62"/>
    </row>
    <row r="9" spans="1:14" s="62" customFormat="1" ht="12.75" customHeight="1" x14ac:dyDescent="0.2">
      <c r="A9" s="179"/>
      <c r="B9" s="252"/>
      <c r="C9" s="252"/>
      <c r="D9" s="252"/>
      <c r="E9" s="284"/>
      <c r="F9" s="284"/>
      <c r="G9" s="253"/>
      <c r="H9" s="252"/>
      <c r="I9" s="252"/>
      <c r="J9" s="252"/>
      <c r="K9" s="284"/>
      <c r="L9" s="284"/>
      <c r="M9" s="253"/>
    </row>
    <row r="10" spans="1:14" ht="12.75" customHeight="1" x14ac:dyDescent="0.2">
      <c r="A10" s="535" t="s">
        <v>190</v>
      </c>
      <c r="B10" s="252">
        <v>1.6</v>
      </c>
      <c r="C10" s="252">
        <v>1.5</v>
      </c>
      <c r="D10" s="252">
        <v>1.5</v>
      </c>
      <c r="E10" s="284">
        <v>0.9</v>
      </c>
      <c r="F10" s="284">
        <v>1</v>
      </c>
      <c r="G10" s="253">
        <v>0.8</v>
      </c>
      <c r="H10" s="252">
        <v>0.1</v>
      </c>
      <c r="I10" s="252">
        <v>0.1</v>
      </c>
      <c r="J10" s="252">
        <v>0.1</v>
      </c>
      <c r="K10" s="284">
        <v>0.1</v>
      </c>
      <c r="L10" s="284">
        <v>0.1</v>
      </c>
      <c r="M10" s="253">
        <v>0.1</v>
      </c>
      <c r="N10" s="62"/>
    </row>
    <row r="11" spans="1:14" ht="12.75" customHeight="1" x14ac:dyDescent="0.2">
      <c r="A11" s="181"/>
      <c r="B11" s="252"/>
      <c r="C11" s="252"/>
      <c r="D11" s="252"/>
      <c r="E11" s="284"/>
      <c r="F11" s="284"/>
      <c r="G11" s="253"/>
      <c r="H11" s="252"/>
      <c r="I11" s="252"/>
      <c r="J11" s="252"/>
      <c r="K11" s="284"/>
      <c r="L11" s="284"/>
      <c r="M11" s="253"/>
      <c r="N11" s="62"/>
    </row>
    <row r="12" spans="1:14" ht="12.75" customHeight="1" x14ac:dyDescent="0.2">
      <c r="A12" s="535" t="s">
        <v>191</v>
      </c>
      <c r="B12" s="252">
        <v>1.5</v>
      </c>
      <c r="C12" s="252">
        <v>1.5</v>
      </c>
      <c r="D12" s="252">
        <v>1.5</v>
      </c>
      <c r="E12" s="284">
        <v>0.9</v>
      </c>
      <c r="F12" s="284">
        <v>1</v>
      </c>
      <c r="G12" s="253">
        <v>0.8</v>
      </c>
      <c r="H12" s="252">
        <v>0</v>
      </c>
      <c r="I12" s="252">
        <v>0</v>
      </c>
      <c r="J12" s="252">
        <v>0.06</v>
      </c>
      <c r="K12" s="284">
        <v>0</v>
      </c>
      <c r="L12" s="284">
        <v>0</v>
      </c>
      <c r="M12" s="253">
        <v>0</v>
      </c>
      <c r="N12" s="62"/>
    </row>
    <row r="13" spans="1:14" ht="12.75" customHeight="1" x14ac:dyDescent="0.2">
      <c r="A13" s="535" t="s">
        <v>192</v>
      </c>
      <c r="B13" s="252">
        <v>0.1</v>
      </c>
      <c r="C13" s="252">
        <v>0.1</v>
      </c>
      <c r="D13" s="252">
        <v>0.1</v>
      </c>
      <c r="E13" s="284">
        <v>0.1</v>
      </c>
      <c r="F13" s="284">
        <v>0.3</v>
      </c>
      <c r="G13" s="253">
        <v>0.1</v>
      </c>
      <c r="H13" s="252">
        <v>0</v>
      </c>
      <c r="I13" s="252">
        <v>0</v>
      </c>
      <c r="J13" s="252">
        <v>0</v>
      </c>
      <c r="K13" s="284">
        <v>0</v>
      </c>
      <c r="L13" s="284">
        <v>0</v>
      </c>
      <c r="M13" s="253">
        <v>0</v>
      </c>
      <c r="N13" s="62"/>
    </row>
    <row r="14" spans="1:14" ht="12.75" customHeight="1" x14ac:dyDescent="0.2">
      <c r="A14" s="535" t="s">
        <v>193</v>
      </c>
      <c r="B14" s="252">
        <v>2.1</v>
      </c>
      <c r="C14" s="252">
        <v>2.2000000000000002</v>
      </c>
      <c r="D14" s="252">
        <v>2.2999999999999998</v>
      </c>
      <c r="E14" s="284">
        <v>2</v>
      </c>
      <c r="F14" s="284">
        <v>2.1</v>
      </c>
      <c r="G14" s="253">
        <v>2.2000000000000002</v>
      </c>
      <c r="H14" s="252">
        <v>1.2</v>
      </c>
      <c r="I14" s="252">
        <v>1.3</v>
      </c>
      <c r="J14" s="252">
        <v>1.3</v>
      </c>
      <c r="K14" s="284">
        <v>1.8</v>
      </c>
      <c r="L14" s="284">
        <v>1.9</v>
      </c>
      <c r="M14" s="253">
        <v>1.9</v>
      </c>
      <c r="N14" s="62"/>
    </row>
    <row r="15" spans="1:14" ht="12.75" customHeight="1" x14ac:dyDescent="0.2">
      <c r="A15" s="182"/>
      <c r="B15" s="252"/>
      <c r="C15" s="252"/>
      <c r="D15" s="252"/>
      <c r="E15" s="284"/>
      <c r="F15" s="284"/>
      <c r="G15" s="253"/>
      <c r="H15" s="252"/>
      <c r="I15" s="252"/>
      <c r="J15" s="252"/>
      <c r="K15" s="284"/>
      <c r="L15" s="284"/>
      <c r="M15" s="253"/>
      <c r="N15" s="62"/>
    </row>
    <row r="16" spans="1:14" ht="12.75" customHeight="1" x14ac:dyDescent="0.2">
      <c r="A16" s="535" t="s">
        <v>194</v>
      </c>
      <c r="B16" s="252">
        <v>8.8000000000000007</v>
      </c>
      <c r="C16" s="252">
        <v>8.9</v>
      </c>
      <c r="D16" s="252">
        <v>9.8000000000000007</v>
      </c>
      <c r="E16" s="284">
        <v>11</v>
      </c>
      <c r="F16" s="284">
        <v>11.3</v>
      </c>
      <c r="G16" s="253">
        <v>12.1</v>
      </c>
      <c r="H16" s="252">
        <v>9.5</v>
      </c>
      <c r="I16" s="252">
        <v>9.5</v>
      </c>
      <c r="J16" s="252">
        <v>9.8000000000000007</v>
      </c>
      <c r="K16" s="284">
        <v>11.1</v>
      </c>
      <c r="L16" s="284">
        <v>11.2</v>
      </c>
      <c r="M16" s="253">
        <v>12.1</v>
      </c>
      <c r="N16" s="62"/>
    </row>
    <row r="17" spans="1:14" ht="12.75" customHeight="1" x14ac:dyDescent="0.2">
      <c r="A17" s="535" t="s">
        <v>195</v>
      </c>
      <c r="B17" s="252">
        <v>61</v>
      </c>
      <c r="C17" s="252">
        <v>60.2</v>
      </c>
      <c r="D17" s="252">
        <v>67.5</v>
      </c>
      <c r="E17" s="284">
        <v>80.599999999999994</v>
      </c>
      <c r="F17" s="284">
        <v>85.8</v>
      </c>
      <c r="G17" s="253">
        <v>98.2</v>
      </c>
      <c r="H17" s="252">
        <v>59</v>
      </c>
      <c r="I17" s="252">
        <v>59.3</v>
      </c>
      <c r="J17" s="252">
        <v>66.099999999999994</v>
      </c>
      <c r="K17" s="284">
        <v>80</v>
      </c>
      <c r="L17" s="284">
        <v>87.5</v>
      </c>
      <c r="M17" s="253">
        <v>98.2</v>
      </c>
      <c r="N17" s="62"/>
    </row>
    <row r="18" spans="1:14" ht="12.75" customHeight="1" x14ac:dyDescent="0.2">
      <c r="A18" s="535" t="s">
        <v>196</v>
      </c>
      <c r="B18" s="252">
        <v>84.6</v>
      </c>
      <c r="C18" s="252">
        <v>77</v>
      </c>
      <c r="D18" s="252">
        <v>89.5</v>
      </c>
      <c r="E18" s="284">
        <v>99.7</v>
      </c>
      <c r="F18" s="284">
        <v>99.2</v>
      </c>
      <c r="G18" s="253">
        <v>107.4</v>
      </c>
      <c r="H18" s="252">
        <v>85.1</v>
      </c>
      <c r="I18" s="252">
        <v>88.9</v>
      </c>
      <c r="J18" s="252">
        <v>95.6</v>
      </c>
      <c r="K18" s="284">
        <v>102.7</v>
      </c>
      <c r="L18" s="284">
        <v>100.2</v>
      </c>
      <c r="M18" s="253">
        <v>107.4</v>
      </c>
      <c r="N18" s="62"/>
    </row>
    <row r="19" spans="1:14" ht="12.75" customHeight="1" x14ac:dyDescent="0.2">
      <c r="A19" s="182"/>
      <c r="B19" s="252"/>
      <c r="C19" s="252"/>
      <c r="D19" s="252"/>
      <c r="E19" s="284"/>
      <c r="F19" s="284"/>
      <c r="G19" s="253"/>
      <c r="H19" s="252"/>
      <c r="I19" s="252"/>
      <c r="J19" s="252"/>
      <c r="K19" s="284"/>
      <c r="L19" s="284"/>
      <c r="M19" s="253"/>
      <c r="N19" s="62"/>
    </row>
    <row r="20" spans="1:14" ht="12.75" customHeight="1" x14ac:dyDescent="0.2">
      <c r="A20" s="535" t="s">
        <v>197</v>
      </c>
      <c r="B20" s="252">
        <v>1.7</v>
      </c>
      <c r="C20" s="252">
        <v>1.7</v>
      </c>
      <c r="D20" s="252">
        <v>1.7</v>
      </c>
      <c r="E20" s="284">
        <v>0.9</v>
      </c>
      <c r="F20" s="284">
        <v>1</v>
      </c>
      <c r="G20" s="253">
        <v>0.9</v>
      </c>
      <c r="H20" s="252">
        <v>0</v>
      </c>
      <c r="I20" s="252">
        <v>0</v>
      </c>
      <c r="J20" s="252">
        <v>0</v>
      </c>
      <c r="K20" s="284">
        <v>0</v>
      </c>
      <c r="L20" s="284">
        <v>0.1</v>
      </c>
      <c r="M20" s="253">
        <v>0.1</v>
      </c>
      <c r="N20" s="62"/>
    </row>
    <row r="21" spans="1:14" ht="12.75" customHeight="1" x14ac:dyDescent="0.2">
      <c r="A21" s="535" t="s">
        <v>198</v>
      </c>
      <c r="B21" s="252">
        <v>147.5</v>
      </c>
      <c r="C21" s="252">
        <v>145.1</v>
      </c>
      <c r="D21" s="252">
        <v>134.4</v>
      </c>
      <c r="E21" s="284">
        <v>57.8</v>
      </c>
      <c r="F21" s="284">
        <v>56.6</v>
      </c>
      <c r="G21" s="253">
        <v>32.4</v>
      </c>
      <c r="H21" s="252">
        <v>27.4</v>
      </c>
      <c r="I21" s="252">
        <v>22.6</v>
      </c>
      <c r="J21" s="252">
        <v>15.7</v>
      </c>
      <c r="K21" s="284">
        <v>32.4</v>
      </c>
      <c r="L21" s="284">
        <v>32.200000000000003</v>
      </c>
      <c r="M21" s="253">
        <v>25.2</v>
      </c>
      <c r="N21" s="62"/>
    </row>
    <row r="22" spans="1:14" ht="12.75" customHeight="1" x14ac:dyDescent="0.2">
      <c r="A22" s="536" t="s">
        <v>199</v>
      </c>
      <c r="B22" s="252">
        <v>276.60000000000002</v>
      </c>
      <c r="C22" s="252">
        <v>278.2</v>
      </c>
      <c r="D22" s="252">
        <v>271.89999999999998</v>
      </c>
      <c r="E22" s="284">
        <v>275.8</v>
      </c>
      <c r="F22" s="284">
        <v>276.7</v>
      </c>
      <c r="G22" s="253">
        <v>282.5</v>
      </c>
      <c r="H22" s="252">
        <v>207</v>
      </c>
      <c r="I22" s="252">
        <v>208.9</v>
      </c>
      <c r="J22" s="252">
        <v>204.8</v>
      </c>
      <c r="K22" s="284">
        <v>208.6</v>
      </c>
      <c r="L22" s="284">
        <v>233.99658203125</v>
      </c>
      <c r="M22" s="253">
        <v>231.8</v>
      </c>
      <c r="N22" s="62"/>
    </row>
    <row r="23" spans="1:14" ht="12.75" customHeight="1" x14ac:dyDescent="0.2">
      <c r="A23" s="536"/>
      <c r="B23" s="252"/>
      <c r="C23" s="252"/>
      <c r="D23" s="252"/>
      <c r="E23" s="284"/>
      <c r="F23" s="284"/>
      <c r="G23" s="253"/>
      <c r="H23" s="252"/>
      <c r="I23" s="252"/>
      <c r="J23" s="252"/>
      <c r="K23" s="284"/>
      <c r="L23" s="284"/>
      <c r="M23" s="253"/>
      <c r="N23" s="62"/>
    </row>
    <row r="24" spans="1:14" ht="12.75" customHeight="1" x14ac:dyDescent="0.2">
      <c r="A24" s="535" t="s">
        <v>278</v>
      </c>
      <c r="B24" s="284">
        <v>17.8</v>
      </c>
      <c r="C24" s="284">
        <v>18.399999999999999</v>
      </c>
      <c r="D24" s="284">
        <v>18.600000000000001</v>
      </c>
      <c r="E24" s="284">
        <v>13.1</v>
      </c>
      <c r="F24" s="550" t="s">
        <v>20</v>
      </c>
      <c r="G24" s="549" t="s">
        <v>20</v>
      </c>
      <c r="H24" s="252">
        <v>17.5</v>
      </c>
      <c r="I24" s="252">
        <v>19.600000000000001</v>
      </c>
      <c r="J24" s="252">
        <v>2.6</v>
      </c>
      <c r="K24" s="284">
        <v>2.6</v>
      </c>
      <c r="L24" s="550" t="s">
        <v>20</v>
      </c>
      <c r="M24" s="549" t="s">
        <v>20</v>
      </c>
      <c r="N24" s="62"/>
    </row>
    <row r="25" spans="1:14" ht="12.75" customHeight="1" x14ac:dyDescent="0.2">
      <c r="A25" s="535" t="s">
        <v>279</v>
      </c>
      <c r="B25" s="284">
        <v>45.4</v>
      </c>
      <c r="C25" s="284">
        <v>45.6</v>
      </c>
      <c r="D25" s="284">
        <v>46</v>
      </c>
      <c r="E25" s="284">
        <v>46.5</v>
      </c>
      <c r="F25" s="550" t="s">
        <v>20</v>
      </c>
      <c r="G25" s="549" t="s">
        <v>20</v>
      </c>
      <c r="H25" s="252">
        <v>41.7</v>
      </c>
      <c r="I25" s="252">
        <v>42.3</v>
      </c>
      <c r="J25" s="252">
        <v>40.1</v>
      </c>
      <c r="K25" s="284">
        <v>40</v>
      </c>
      <c r="L25" s="550" t="s">
        <v>20</v>
      </c>
      <c r="M25" s="549" t="s">
        <v>20</v>
      </c>
      <c r="N25" s="62"/>
    </row>
    <row r="26" spans="1:14" ht="12.75" customHeight="1" x14ac:dyDescent="0.2">
      <c r="A26" s="182"/>
      <c r="B26" s="252"/>
      <c r="C26" s="252"/>
      <c r="D26" s="252"/>
      <c r="E26" s="284"/>
      <c r="F26" s="284"/>
      <c r="G26" s="253"/>
      <c r="H26" s="252"/>
      <c r="I26" s="252"/>
      <c r="J26" s="252"/>
      <c r="K26" s="284"/>
      <c r="L26" s="284"/>
      <c r="M26" s="253"/>
      <c r="N26" s="62"/>
    </row>
    <row r="27" spans="1:14" ht="12.75" customHeight="1" x14ac:dyDescent="0.2">
      <c r="A27" s="537" t="s">
        <v>200</v>
      </c>
      <c r="B27" s="252"/>
      <c r="C27" s="252"/>
      <c r="D27" s="252"/>
      <c r="E27" s="284"/>
      <c r="F27" s="284"/>
      <c r="G27" s="253"/>
      <c r="H27" s="252"/>
      <c r="I27" s="252"/>
      <c r="J27" s="252"/>
      <c r="K27" s="284"/>
      <c r="L27" s="284"/>
      <c r="M27" s="253"/>
      <c r="N27" s="62"/>
    </row>
    <row r="28" spans="1:14" ht="12.75" customHeight="1" x14ac:dyDescent="0.2">
      <c r="A28" s="536" t="s">
        <v>201</v>
      </c>
      <c r="B28" s="252">
        <v>0.1</v>
      </c>
      <c r="C28" s="252">
        <v>0</v>
      </c>
      <c r="D28" s="252">
        <v>0</v>
      </c>
      <c r="E28" s="284">
        <v>0.2</v>
      </c>
      <c r="F28" s="284">
        <v>5.5</v>
      </c>
      <c r="G28" s="253">
        <v>5.6</v>
      </c>
      <c r="H28" s="252">
        <v>0</v>
      </c>
      <c r="I28" s="252">
        <v>0</v>
      </c>
      <c r="J28" s="252">
        <v>0</v>
      </c>
      <c r="K28" s="284">
        <v>0</v>
      </c>
      <c r="L28" s="284">
        <v>5.5</v>
      </c>
      <c r="M28" s="253">
        <v>5.9</v>
      </c>
      <c r="N28" s="62"/>
    </row>
    <row r="29" spans="1:14" ht="12.75" customHeight="1" x14ac:dyDescent="0.2">
      <c r="A29" s="535" t="s">
        <v>202</v>
      </c>
      <c r="B29" s="252">
        <v>3.1</v>
      </c>
      <c r="C29" s="252">
        <v>3</v>
      </c>
      <c r="D29" s="252">
        <v>2.8</v>
      </c>
      <c r="E29" s="284">
        <v>4.8</v>
      </c>
      <c r="F29" s="284">
        <v>5.9</v>
      </c>
      <c r="G29" s="253">
        <v>6</v>
      </c>
      <c r="H29" s="252">
        <v>0.1</v>
      </c>
      <c r="I29" s="252">
        <v>0</v>
      </c>
      <c r="J29" s="252">
        <v>0</v>
      </c>
      <c r="K29" s="284">
        <v>4.2</v>
      </c>
      <c r="L29" s="284">
        <v>5.6</v>
      </c>
      <c r="M29" s="253">
        <v>6</v>
      </c>
      <c r="N29" s="62"/>
    </row>
    <row r="30" spans="1:14" ht="12.75" customHeight="1" x14ac:dyDescent="0.2">
      <c r="A30" s="535" t="s">
        <v>203</v>
      </c>
      <c r="B30" s="252">
        <v>5.6</v>
      </c>
      <c r="C30" s="252">
        <v>5.5</v>
      </c>
      <c r="D30" s="252">
        <v>5.6</v>
      </c>
      <c r="E30" s="284">
        <v>6.9</v>
      </c>
      <c r="F30" s="284">
        <v>7.3</v>
      </c>
      <c r="G30" s="253">
        <v>7.8</v>
      </c>
      <c r="H30" s="252">
        <v>5.2</v>
      </c>
      <c r="I30" s="252">
        <v>5.0999999999999996</v>
      </c>
      <c r="J30" s="252">
        <v>5</v>
      </c>
      <c r="K30" s="284">
        <v>6.5</v>
      </c>
      <c r="L30" s="284">
        <v>7.3</v>
      </c>
      <c r="M30" s="253">
        <v>7.4</v>
      </c>
      <c r="N30" s="62"/>
    </row>
    <row r="31" spans="1:14" ht="12.75" customHeight="1" x14ac:dyDescent="0.2">
      <c r="A31" s="180"/>
      <c r="B31" s="252"/>
      <c r="C31" s="252"/>
      <c r="D31" s="252"/>
      <c r="E31" s="284"/>
      <c r="F31" s="284"/>
      <c r="G31" s="253"/>
      <c r="H31" s="252"/>
      <c r="I31" s="252"/>
      <c r="J31" s="252"/>
      <c r="K31" s="284"/>
      <c r="L31" s="284"/>
      <c r="M31" s="253"/>
      <c r="N31" s="62"/>
    </row>
    <row r="32" spans="1:14" ht="12.75" customHeight="1" x14ac:dyDescent="0.2">
      <c r="A32" s="183" t="s">
        <v>204</v>
      </c>
      <c r="B32" s="252"/>
      <c r="C32" s="252"/>
      <c r="D32" s="252"/>
      <c r="E32" s="284"/>
      <c r="F32" s="284"/>
      <c r="G32" s="253"/>
      <c r="H32" s="252"/>
      <c r="I32" s="252"/>
      <c r="J32" s="252"/>
      <c r="K32" s="284"/>
      <c r="L32" s="284"/>
      <c r="M32" s="253"/>
      <c r="N32" s="62"/>
    </row>
    <row r="33" spans="1:20" ht="12.75" customHeight="1" x14ac:dyDescent="0.2">
      <c r="A33" s="536" t="s">
        <v>201</v>
      </c>
      <c r="B33" s="252">
        <v>27.7</v>
      </c>
      <c r="C33" s="252">
        <v>28</v>
      </c>
      <c r="D33" s="252">
        <v>24.9</v>
      </c>
      <c r="E33" s="284">
        <v>24.8</v>
      </c>
      <c r="F33" s="284">
        <v>28.6</v>
      </c>
      <c r="G33" s="253">
        <v>30.7</v>
      </c>
      <c r="H33" s="252">
        <v>28.5</v>
      </c>
      <c r="I33" s="252">
        <v>28.4</v>
      </c>
      <c r="J33" s="252">
        <v>16.2</v>
      </c>
      <c r="K33" s="284">
        <v>17.5</v>
      </c>
      <c r="L33" s="284">
        <v>20.399999999999999</v>
      </c>
      <c r="M33" s="253">
        <v>22.2</v>
      </c>
      <c r="N33" s="62"/>
    </row>
    <row r="34" spans="1:20" ht="12.75" customHeight="1" x14ac:dyDescent="0.2">
      <c r="A34" s="535" t="s">
        <v>203</v>
      </c>
      <c r="B34" s="252">
        <v>27.7</v>
      </c>
      <c r="C34" s="252">
        <v>28.1</v>
      </c>
      <c r="D34" s="252">
        <v>25</v>
      </c>
      <c r="E34" s="284">
        <v>24.9</v>
      </c>
      <c r="F34" s="284">
        <v>28.7</v>
      </c>
      <c r="G34" s="253">
        <v>30.7</v>
      </c>
      <c r="H34" s="252">
        <v>28.6</v>
      </c>
      <c r="I34" s="252">
        <v>28.4</v>
      </c>
      <c r="J34" s="252">
        <v>16.399999999999999</v>
      </c>
      <c r="K34" s="284">
        <v>17.5</v>
      </c>
      <c r="L34" s="284">
        <v>20.399999999999999</v>
      </c>
      <c r="M34" s="253">
        <v>22.2</v>
      </c>
      <c r="N34" s="62"/>
    </row>
    <row r="35" spans="1:20" ht="12.75" customHeight="1" x14ac:dyDescent="0.2">
      <c r="A35" s="538" t="s">
        <v>205</v>
      </c>
      <c r="B35" s="195">
        <v>1.1000000000000001</v>
      </c>
      <c r="C35" s="195">
        <v>1</v>
      </c>
      <c r="D35" s="195">
        <v>1</v>
      </c>
      <c r="E35" s="195">
        <v>1.3</v>
      </c>
      <c r="F35" s="195">
        <v>1.03</v>
      </c>
      <c r="G35" s="196">
        <v>1.3</v>
      </c>
      <c r="H35" s="195">
        <v>1.2</v>
      </c>
      <c r="I35" s="195">
        <v>1.2</v>
      </c>
      <c r="J35" s="195">
        <v>0.7</v>
      </c>
      <c r="K35" s="195">
        <v>1.1000000000000001</v>
      </c>
      <c r="L35" s="195">
        <v>1.1000000000000001</v>
      </c>
      <c r="M35" s="196">
        <v>1.2</v>
      </c>
      <c r="N35" s="62"/>
    </row>
    <row r="36" spans="1:20" ht="12.75" customHeight="1" x14ac:dyDescent="0.2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20" ht="12.75" customHeight="1" x14ac:dyDescent="0.2">
      <c r="A37" s="184"/>
      <c r="B37" s="184"/>
      <c r="C37" s="184"/>
      <c r="D37" s="63"/>
      <c r="E37" s="63"/>
      <c r="F37" s="63"/>
      <c r="G37" s="63"/>
      <c r="H37" s="63"/>
      <c r="I37" s="63"/>
      <c r="J37" s="63"/>
      <c r="K37" s="62"/>
      <c r="L37" s="62"/>
      <c r="M37" s="62"/>
      <c r="N37" s="62"/>
    </row>
    <row r="38" spans="1:20" ht="12.75" customHeight="1" x14ac:dyDescent="0.2">
      <c r="A38" s="512" t="s">
        <v>206</v>
      </c>
      <c r="B38" s="63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64"/>
      <c r="P38" s="64"/>
      <c r="Q38" s="64"/>
      <c r="R38" s="65"/>
      <c r="S38" s="65"/>
      <c r="T38" s="65"/>
    </row>
    <row r="39" spans="1:20" ht="12.75" customHeight="1" x14ac:dyDescent="0.2">
      <c r="A39" s="66"/>
      <c r="B39" s="174">
        <v>2008</v>
      </c>
      <c r="C39" s="113">
        <v>2009</v>
      </c>
      <c r="D39" s="113">
        <v>2010</v>
      </c>
      <c r="E39" s="113">
        <v>2011</v>
      </c>
      <c r="F39" s="113">
        <v>2012</v>
      </c>
      <c r="G39" s="113">
        <v>2013</v>
      </c>
      <c r="H39" s="113">
        <v>2014</v>
      </c>
      <c r="I39" s="113">
        <v>2015</v>
      </c>
      <c r="J39" s="225">
        <v>2016</v>
      </c>
      <c r="K39" s="225">
        <v>2017</v>
      </c>
      <c r="L39" s="225">
        <v>2018</v>
      </c>
      <c r="M39" s="193">
        <v>2019</v>
      </c>
      <c r="N39" s="62"/>
    </row>
    <row r="40" spans="1:20" ht="12.75" customHeight="1" x14ac:dyDescent="0.2">
      <c r="A40" s="537" t="s">
        <v>131</v>
      </c>
      <c r="B40" s="185"/>
      <c r="C40" s="186"/>
      <c r="D40" s="185"/>
      <c r="E40" s="187"/>
      <c r="F40" s="187"/>
      <c r="G40" s="188"/>
      <c r="H40" s="188"/>
      <c r="I40" s="188"/>
      <c r="J40" s="188"/>
      <c r="K40" s="95"/>
      <c r="L40" s="95"/>
      <c r="M40" s="189"/>
      <c r="N40" s="62"/>
    </row>
    <row r="41" spans="1:20" ht="12.75" customHeight="1" x14ac:dyDescent="0.2">
      <c r="A41" s="539" t="s">
        <v>207</v>
      </c>
      <c r="B41" s="190"/>
      <c r="C41" s="191"/>
      <c r="D41" s="185"/>
      <c r="E41" s="187"/>
      <c r="F41" s="187"/>
      <c r="G41" s="95"/>
      <c r="H41" s="95"/>
      <c r="I41" s="95"/>
      <c r="J41" s="95"/>
      <c r="K41" s="95"/>
      <c r="L41" s="95"/>
      <c r="M41" s="189"/>
      <c r="N41" s="62"/>
    </row>
    <row r="42" spans="1:20" ht="12.75" customHeight="1" x14ac:dyDescent="0.2">
      <c r="A42" s="540" t="s">
        <v>208</v>
      </c>
      <c r="B42" s="252">
        <v>1.5</v>
      </c>
      <c r="C42" s="252">
        <v>1.5</v>
      </c>
      <c r="D42" s="252">
        <v>1.5</v>
      </c>
      <c r="E42" s="252">
        <v>1.5</v>
      </c>
      <c r="F42" s="252">
        <v>1.5</v>
      </c>
      <c r="G42" s="252">
        <v>1.6</v>
      </c>
      <c r="H42" s="252">
        <v>2.6</v>
      </c>
      <c r="I42" s="252">
        <v>2.8</v>
      </c>
      <c r="J42" s="252">
        <v>2.6</v>
      </c>
      <c r="K42" s="284">
        <v>3.1</v>
      </c>
      <c r="L42" s="284">
        <v>3</v>
      </c>
      <c r="M42" s="253">
        <v>2.8</v>
      </c>
      <c r="N42" s="62"/>
    </row>
    <row r="43" spans="1:20" ht="12.75" customHeight="1" x14ac:dyDescent="0.2">
      <c r="A43" s="540" t="s">
        <v>209</v>
      </c>
      <c r="B43" s="252">
        <v>4.2</v>
      </c>
      <c r="C43" s="252">
        <v>4.2</v>
      </c>
      <c r="D43" s="252">
        <v>4.2</v>
      </c>
      <c r="E43" s="252">
        <v>4.2</v>
      </c>
      <c r="F43" s="252">
        <v>4.2</v>
      </c>
      <c r="G43" s="252">
        <v>4.2</v>
      </c>
      <c r="H43" s="252">
        <v>4.3</v>
      </c>
      <c r="I43" s="252">
        <v>4.4000000000000004</v>
      </c>
      <c r="J43" s="252">
        <v>4.4000000000000004</v>
      </c>
      <c r="K43" s="284">
        <v>4.5</v>
      </c>
      <c r="L43" s="284">
        <v>4.5</v>
      </c>
      <c r="M43" s="253">
        <v>4.5</v>
      </c>
      <c r="N43" s="62"/>
    </row>
    <row r="44" spans="1:20" ht="12.75" customHeight="1" x14ac:dyDescent="0.2">
      <c r="A44" s="540" t="s">
        <v>210</v>
      </c>
      <c r="B44" s="252">
        <v>1.1000000000000001</v>
      </c>
      <c r="C44" s="252">
        <v>1.1000000000000001</v>
      </c>
      <c r="D44" s="252">
        <v>1.1000000000000001</v>
      </c>
      <c r="E44" s="252">
        <v>1.1000000000000001</v>
      </c>
      <c r="F44" s="252">
        <v>1.1000000000000001</v>
      </c>
      <c r="G44" s="252">
        <v>1.1000000000000001</v>
      </c>
      <c r="H44" s="252">
        <v>1.2</v>
      </c>
      <c r="I44" s="252">
        <v>1.1000000000000001</v>
      </c>
      <c r="J44" s="252">
        <v>1.3</v>
      </c>
      <c r="K44" s="284">
        <v>1.3</v>
      </c>
      <c r="L44" s="284">
        <v>1.4</v>
      </c>
      <c r="M44" s="253">
        <v>1.5</v>
      </c>
      <c r="N44" s="62"/>
    </row>
    <row r="45" spans="1:20" ht="12.75" customHeight="1" x14ac:dyDescent="0.2">
      <c r="A45" s="539" t="s">
        <v>211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84"/>
      <c r="L45" s="284"/>
      <c r="M45" s="253"/>
      <c r="N45" s="62"/>
    </row>
    <row r="46" spans="1:20" ht="12.75" customHeight="1" x14ac:dyDescent="0.2">
      <c r="A46" s="540" t="s">
        <v>212</v>
      </c>
      <c r="B46" s="252">
        <v>50.2</v>
      </c>
      <c r="C46" s="252">
        <v>75.3</v>
      </c>
      <c r="D46" s="252">
        <v>75.599999999999994</v>
      </c>
      <c r="E46" s="252">
        <v>73</v>
      </c>
      <c r="F46" s="252">
        <v>74.8</v>
      </c>
      <c r="G46" s="252">
        <v>75.2</v>
      </c>
      <c r="H46" s="252">
        <v>84</v>
      </c>
      <c r="I46" s="252">
        <v>89.2</v>
      </c>
      <c r="J46" s="252">
        <v>92</v>
      </c>
      <c r="K46" s="284">
        <v>98.6</v>
      </c>
      <c r="L46" s="284">
        <v>100.1</v>
      </c>
      <c r="M46" s="253">
        <v>100.1</v>
      </c>
      <c r="N46" s="62"/>
    </row>
    <row r="47" spans="1:20" ht="12.75" customHeight="1" x14ac:dyDescent="0.2">
      <c r="A47" s="67"/>
      <c r="B47" s="252"/>
      <c r="C47" s="252"/>
      <c r="D47" s="252"/>
      <c r="E47" s="252"/>
      <c r="F47" s="252"/>
      <c r="G47" s="252"/>
      <c r="H47" s="252"/>
      <c r="I47" s="252"/>
      <c r="J47" s="252"/>
      <c r="K47" s="284"/>
      <c r="L47" s="284"/>
      <c r="M47" s="253"/>
      <c r="N47" s="62"/>
    </row>
    <row r="48" spans="1:20" ht="12.75" customHeight="1" x14ac:dyDescent="0.2">
      <c r="A48" s="537" t="s">
        <v>213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84"/>
      <c r="L48" s="284"/>
      <c r="M48" s="253"/>
      <c r="N48" s="62"/>
    </row>
    <row r="49" spans="1:16" ht="12.75" customHeight="1" x14ac:dyDescent="0.2">
      <c r="A49" s="539" t="s">
        <v>207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84"/>
      <c r="L49" s="284"/>
      <c r="M49" s="253"/>
      <c r="N49" s="62"/>
    </row>
    <row r="50" spans="1:16" ht="12.75" customHeight="1" x14ac:dyDescent="0.2">
      <c r="A50" s="541" t="s">
        <v>214</v>
      </c>
      <c r="B50" s="252">
        <v>1.3</v>
      </c>
      <c r="C50" s="252">
        <v>1.4</v>
      </c>
      <c r="D50" s="252">
        <v>1.2</v>
      </c>
      <c r="E50" s="252">
        <v>1.3</v>
      </c>
      <c r="F50" s="252">
        <v>1.3</v>
      </c>
      <c r="G50" s="252">
        <v>1.3</v>
      </c>
      <c r="H50" s="252">
        <v>1.4</v>
      </c>
      <c r="I50" s="252">
        <v>1.4</v>
      </c>
      <c r="J50" s="252">
        <v>1.6</v>
      </c>
      <c r="K50" s="284">
        <v>1.5</v>
      </c>
      <c r="L50" s="284">
        <v>1.6</v>
      </c>
      <c r="M50" s="253">
        <v>2</v>
      </c>
      <c r="N50" s="62"/>
    </row>
    <row r="51" spans="1:16" ht="12.75" customHeight="1" x14ac:dyDescent="0.2">
      <c r="A51" s="540" t="s">
        <v>215</v>
      </c>
      <c r="B51" s="252">
        <v>1.3</v>
      </c>
      <c r="C51" s="252">
        <v>1.3</v>
      </c>
      <c r="D51" s="252">
        <v>1.3</v>
      </c>
      <c r="E51" s="252">
        <v>1.4</v>
      </c>
      <c r="F51" s="252">
        <v>1.4</v>
      </c>
      <c r="G51" s="252">
        <v>1.5</v>
      </c>
      <c r="H51" s="252">
        <v>1.6</v>
      </c>
      <c r="I51" s="252">
        <v>1.5</v>
      </c>
      <c r="J51" s="252">
        <v>1.7</v>
      </c>
      <c r="K51" s="284">
        <v>1.8</v>
      </c>
      <c r="L51" s="284">
        <v>1.9</v>
      </c>
      <c r="M51" s="253">
        <v>2</v>
      </c>
      <c r="N51" s="62"/>
    </row>
    <row r="52" spans="1:16" ht="12.75" customHeight="1" x14ac:dyDescent="0.2">
      <c r="A52" s="539" t="s">
        <v>211</v>
      </c>
      <c r="B52" s="252"/>
      <c r="C52" s="252"/>
      <c r="D52" s="252"/>
      <c r="E52" s="252"/>
      <c r="F52" s="252"/>
      <c r="G52" s="252"/>
      <c r="H52" s="252"/>
      <c r="I52" s="252"/>
      <c r="J52" s="252"/>
      <c r="K52" s="284"/>
      <c r="L52" s="284"/>
      <c r="M52" s="253"/>
      <c r="N52" s="62"/>
    </row>
    <row r="53" spans="1:16" ht="12.75" customHeight="1" x14ac:dyDescent="0.2">
      <c r="A53" s="542" t="s">
        <v>216</v>
      </c>
      <c r="B53" s="79">
        <v>3.3</v>
      </c>
      <c r="C53" s="79">
        <v>3.2</v>
      </c>
      <c r="D53" s="79">
        <v>3.9</v>
      </c>
      <c r="E53" s="79">
        <v>4.4000000000000004</v>
      </c>
      <c r="F53" s="79">
        <v>3.2</v>
      </c>
      <c r="G53" s="79">
        <v>3.1</v>
      </c>
      <c r="H53" s="79">
        <v>3.3</v>
      </c>
      <c r="I53" s="79">
        <v>3.9</v>
      </c>
      <c r="J53" s="79">
        <v>4.4000000000000004</v>
      </c>
      <c r="K53" s="79">
        <v>4.4000000000000004</v>
      </c>
      <c r="L53" s="79">
        <v>5.8</v>
      </c>
      <c r="M53" s="280">
        <v>4.9000000000000004</v>
      </c>
      <c r="N53" s="62"/>
    </row>
    <row r="54" spans="1:16" ht="12.75" customHeight="1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</row>
    <row r="55" spans="1:16" ht="12.75" customHeight="1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2"/>
      <c r="L55" s="62"/>
      <c r="M55" s="62"/>
      <c r="N55" s="62"/>
    </row>
    <row r="56" spans="1:16" ht="12.75" customHeight="1" x14ac:dyDescent="0.2">
      <c r="A56" s="543" t="s">
        <v>220</v>
      </c>
      <c r="B56" s="95"/>
      <c r="C56" s="95"/>
      <c r="D56" s="95"/>
      <c r="E56" s="95"/>
      <c r="F56" s="95"/>
      <c r="G56" s="95"/>
      <c r="H56" s="94"/>
      <c r="I56" s="94"/>
      <c r="J56" s="94"/>
      <c r="K56" s="94"/>
      <c r="L56" s="62"/>
      <c r="M56" s="94"/>
      <c r="N56" s="94"/>
      <c r="O56" s="68"/>
      <c r="P56" s="62"/>
    </row>
    <row r="57" spans="1:16" ht="12.75" customHeight="1" x14ac:dyDescent="0.2">
      <c r="A57" s="69"/>
      <c r="B57" s="556" t="s">
        <v>217</v>
      </c>
      <c r="C57" s="556"/>
      <c r="D57" s="556"/>
      <c r="E57" s="556"/>
      <c r="F57" s="556"/>
      <c r="G57" s="557"/>
      <c r="H57" s="558" t="s">
        <v>218</v>
      </c>
      <c r="I57" s="556"/>
      <c r="J57" s="556"/>
      <c r="K57" s="556"/>
      <c r="L57" s="556"/>
      <c r="M57" s="557"/>
      <c r="N57" s="62"/>
    </row>
    <row r="58" spans="1:16" ht="12.75" customHeight="1" x14ac:dyDescent="0.2">
      <c r="A58" s="76"/>
      <c r="B58" s="225">
        <v>2014</v>
      </c>
      <c r="C58" s="225">
        <v>2015</v>
      </c>
      <c r="D58" s="225">
        <v>2016</v>
      </c>
      <c r="E58" s="225">
        <v>2017</v>
      </c>
      <c r="F58" s="225">
        <v>2018</v>
      </c>
      <c r="G58" s="193">
        <v>2019</v>
      </c>
      <c r="H58" s="225">
        <v>2014</v>
      </c>
      <c r="I58" s="225">
        <v>2015</v>
      </c>
      <c r="J58" s="225">
        <v>2016</v>
      </c>
      <c r="K58" s="225">
        <v>2017</v>
      </c>
      <c r="L58" s="225">
        <v>2018</v>
      </c>
      <c r="M58" s="193">
        <v>2019</v>
      </c>
      <c r="N58" s="62"/>
    </row>
    <row r="59" spans="1:16" ht="12.75" customHeight="1" x14ac:dyDescent="0.2">
      <c r="A59" s="71" t="s">
        <v>222</v>
      </c>
      <c r="B59" s="197"/>
      <c r="C59" s="197"/>
      <c r="D59" s="197"/>
      <c r="E59" s="197"/>
      <c r="F59" s="197"/>
      <c r="G59" s="198"/>
      <c r="H59" s="281"/>
      <c r="I59" s="281"/>
      <c r="J59" s="281"/>
      <c r="K59" s="281"/>
      <c r="L59" s="281"/>
      <c r="M59" s="438"/>
      <c r="N59" s="62"/>
    </row>
    <row r="60" spans="1:16" ht="12.75" customHeight="1" x14ac:dyDescent="0.2">
      <c r="A60" s="72" t="s">
        <v>223</v>
      </c>
      <c r="B60" s="281" t="s">
        <v>20</v>
      </c>
      <c r="C60" s="281" t="s">
        <v>20</v>
      </c>
      <c r="D60" s="281">
        <v>29.3</v>
      </c>
      <c r="E60" s="281">
        <v>28.5</v>
      </c>
      <c r="F60" s="281">
        <v>28.2</v>
      </c>
      <c r="G60" s="282">
        <v>28.1</v>
      </c>
      <c r="H60" s="281" t="s">
        <v>20</v>
      </c>
      <c r="I60" s="281" t="s">
        <v>20</v>
      </c>
      <c r="J60" s="281" t="s">
        <v>20</v>
      </c>
      <c r="K60" s="281" t="s">
        <v>20</v>
      </c>
      <c r="L60" s="281" t="s">
        <v>20</v>
      </c>
      <c r="M60" s="282" t="s">
        <v>20</v>
      </c>
      <c r="N60" s="62"/>
    </row>
    <row r="61" spans="1:16" ht="12.75" customHeight="1" x14ac:dyDescent="0.2">
      <c r="A61" s="512" t="s">
        <v>224</v>
      </c>
      <c r="B61" s="178"/>
      <c r="C61" s="178"/>
      <c r="D61" s="178"/>
      <c r="E61" s="178"/>
      <c r="F61" s="178"/>
      <c r="G61" s="192"/>
      <c r="H61" s="178"/>
      <c r="I61" s="178"/>
      <c r="J61" s="178"/>
      <c r="K61" s="178"/>
      <c r="L61" s="178"/>
      <c r="M61" s="192"/>
      <c r="N61" s="62"/>
    </row>
    <row r="62" spans="1:16" ht="12.75" customHeight="1" x14ac:dyDescent="0.2">
      <c r="A62" s="545" t="s">
        <v>225</v>
      </c>
      <c r="B62" s="252">
        <v>70.2</v>
      </c>
      <c r="C62" s="252">
        <v>85.8</v>
      </c>
      <c r="D62" s="252">
        <v>89.5</v>
      </c>
      <c r="E62" s="284">
        <v>73.400000000000006</v>
      </c>
      <c r="F62" s="284">
        <v>70.900000000000006</v>
      </c>
      <c r="G62" s="253">
        <v>60.7</v>
      </c>
      <c r="H62" s="252">
        <v>175.6</v>
      </c>
      <c r="I62" s="252">
        <v>249</v>
      </c>
      <c r="J62" s="252">
        <v>293.10000000000002</v>
      </c>
      <c r="K62" s="284">
        <v>290</v>
      </c>
      <c r="L62" s="284">
        <v>298.7</v>
      </c>
      <c r="M62" s="253">
        <v>287.3</v>
      </c>
      <c r="N62" s="62"/>
    </row>
    <row r="63" spans="1:16" ht="12.75" customHeight="1" x14ac:dyDescent="0.2">
      <c r="A63" s="545" t="s">
        <v>223</v>
      </c>
      <c r="B63" s="252">
        <v>64.099999999999994</v>
      </c>
      <c r="C63" s="252">
        <v>66.400000000000006</v>
      </c>
      <c r="D63" s="252">
        <v>66.400000000000006</v>
      </c>
      <c r="E63" s="284">
        <v>63.8</v>
      </c>
      <c r="F63" s="284">
        <v>64</v>
      </c>
      <c r="G63" s="253">
        <v>60.4</v>
      </c>
      <c r="H63" s="252">
        <v>165.3</v>
      </c>
      <c r="I63" s="252">
        <v>193.9</v>
      </c>
      <c r="J63" s="252">
        <v>229.4</v>
      </c>
      <c r="K63" s="284">
        <v>225.9</v>
      </c>
      <c r="L63" s="284">
        <v>231.3</v>
      </c>
      <c r="M63" s="253">
        <v>286.8</v>
      </c>
      <c r="N63" s="62"/>
    </row>
    <row r="64" spans="1:16" ht="12.75" customHeight="1" x14ac:dyDescent="0.2">
      <c r="A64" s="512" t="s">
        <v>226</v>
      </c>
      <c r="B64" s="252"/>
      <c r="C64" s="252"/>
      <c r="D64" s="252"/>
      <c r="E64" s="284"/>
      <c r="F64" s="284"/>
      <c r="G64" s="253"/>
      <c r="H64" s="252"/>
      <c r="I64" s="252"/>
      <c r="J64" s="252"/>
      <c r="K64" s="284"/>
      <c r="L64" s="284"/>
      <c r="M64" s="253"/>
      <c r="N64" s="62"/>
    </row>
    <row r="65" spans="1:14" ht="12.75" customHeight="1" x14ac:dyDescent="0.2">
      <c r="A65" s="545" t="s">
        <v>227</v>
      </c>
      <c r="B65" s="252">
        <v>50.1</v>
      </c>
      <c r="C65" s="252">
        <v>63.3</v>
      </c>
      <c r="D65" s="252">
        <v>67</v>
      </c>
      <c r="E65" s="284">
        <v>53.5</v>
      </c>
      <c r="F65" s="284">
        <v>52.3</v>
      </c>
      <c r="G65" s="253">
        <v>53.6</v>
      </c>
      <c r="H65" s="252">
        <v>175.6</v>
      </c>
      <c r="I65" s="252">
        <v>249</v>
      </c>
      <c r="J65" s="252">
        <v>293.10000000000002</v>
      </c>
      <c r="K65" s="284">
        <v>290</v>
      </c>
      <c r="L65" s="284">
        <v>298.7</v>
      </c>
      <c r="M65" s="253">
        <v>295.8</v>
      </c>
      <c r="N65" s="62"/>
    </row>
    <row r="66" spans="1:14" ht="12.75" customHeight="1" x14ac:dyDescent="0.2">
      <c r="A66" s="293" t="s">
        <v>228</v>
      </c>
      <c r="B66" s="252">
        <v>29.4</v>
      </c>
      <c r="C66" s="252">
        <v>29.3</v>
      </c>
      <c r="D66" s="252">
        <v>52.2</v>
      </c>
      <c r="E66" s="284">
        <v>50</v>
      </c>
      <c r="F66" s="284">
        <v>50.4</v>
      </c>
      <c r="G66" s="253">
        <v>51.6</v>
      </c>
      <c r="H66" s="252">
        <v>161.30000000000001</v>
      </c>
      <c r="I66" s="252">
        <v>193.9</v>
      </c>
      <c r="J66" s="252">
        <v>229.4</v>
      </c>
      <c r="K66" s="284">
        <v>225.9</v>
      </c>
      <c r="L66" s="284">
        <v>297.39999999999998</v>
      </c>
      <c r="M66" s="253">
        <v>295</v>
      </c>
      <c r="N66" s="62"/>
    </row>
    <row r="67" spans="1:14" ht="12.75" customHeight="1" x14ac:dyDescent="0.2">
      <c r="A67" s="7" t="s">
        <v>229</v>
      </c>
      <c r="B67" s="252"/>
      <c r="C67" s="252"/>
      <c r="D67" s="252"/>
      <c r="E67" s="284"/>
      <c r="F67" s="284"/>
      <c r="G67" s="253"/>
      <c r="H67" s="252"/>
      <c r="I67" s="252"/>
      <c r="J67" s="252"/>
      <c r="K67" s="284"/>
      <c r="L67" s="284"/>
      <c r="M67" s="253"/>
      <c r="N67" s="62"/>
    </row>
    <row r="68" spans="1:14" ht="12.75" customHeight="1" x14ac:dyDescent="0.2">
      <c r="A68" s="546" t="s">
        <v>230</v>
      </c>
      <c r="B68" s="252">
        <v>362.6</v>
      </c>
      <c r="C68" s="252">
        <v>388.7</v>
      </c>
      <c r="D68" s="252">
        <v>388.6</v>
      </c>
      <c r="E68" s="284">
        <v>373.1</v>
      </c>
      <c r="F68" s="284">
        <v>371.8</v>
      </c>
      <c r="G68" s="253">
        <v>362.9</v>
      </c>
      <c r="H68" s="252">
        <v>425.3</v>
      </c>
      <c r="I68" s="252">
        <v>526.70000000000005</v>
      </c>
      <c r="J68" s="252">
        <v>535.4</v>
      </c>
      <c r="K68" s="284">
        <v>520.9</v>
      </c>
      <c r="L68" s="284">
        <v>511.9</v>
      </c>
      <c r="M68" s="253">
        <v>514.29999999999995</v>
      </c>
      <c r="N68" s="62"/>
    </row>
    <row r="69" spans="1:14" ht="12.75" customHeight="1" x14ac:dyDescent="0.2">
      <c r="A69" s="546" t="s">
        <v>231</v>
      </c>
      <c r="B69" s="252">
        <v>330.9</v>
      </c>
      <c r="C69" s="252">
        <v>339.2</v>
      </c>
      <c r="D69" s="252">
        <v>358.1</v>
      </c>
      <c r="E69" s="284">
        <v>357.4</v>
      </c>
      <c r="F69" s="284">
        <v>358.4</v>
      </c>
      <c r="G69" s="253">
        <v>250.1</v>
      </c>
      <c r="H69" s="252">
        <v>413.6</v>
      </c>
      <c r="I69" s="252">
        <v>446.8</v>
      </c>
      <c r="J69" s="252">
        <v>483.1</v>
      </c>
      <c r="K69" s="284">
        <v>469.3</v>
      </c>
      <c r="L69" s="284">
        <v>468.2</v>
      </c>
      <c r="M69" s="253">
        <v>519.6</v>
      </c>
      <c r="N69" s="62"/>
    </row>
    <row r="70" spans="1:14" ht="12.75" customHeight="1" x14ac:dyDescent="0.2">
      <c r="A70" s="453" t="s">
        <v>232</v>
      </c>
      <c r="B70" s="252"/>
      <c r="C70" s="252"/>
      <c r="D70" s="252"/>
      <c r="E70" s="284"/>
      <c r="F70" s="284"/>
      <c r="G70" s="253"/>
      <c r="H70" s="252"/>
      <c r="I70" s="252"/>
      <c r="J70" s="252"/>
      <c r="K70" s="284"/>
      <c r="L70" s="284"/>
      <c r="M70" s="253"/>
      <c r="N70" s="62"/>
    </row>
    <row r="71" spans="1:14" ht="12.75" customHeight="1" x14ac:dyDescent="0.2">
      <c r="A71" s="545" t="s">
        <v>233</v>
      </c>
      <c r="B71" s="252">
        <v>350.6</v>
      </c>
      <c r="C71" s="252">
        <v>376</v>
      </c>
      <c r="D71" s="252">
        <v>373.9</v>
      </c>
      <c r="E71" s="284">
        <v>359.7</v>
      </c>
      <c r="F71" s="284">
        <v>358.7</v>
      </c>
      <c r="G71" s="253">
        <v>350.6</v>
      </c>
      <c r="H71" s="252">
        <v>425.3</v>
      </c>
      <c r="I71" s="252">
        <v>526.70000000000005</v>
      </c>
      <c r="J71" s="252">
        <v>535.4</v>
      </c>
      <c r="K71" s="284">
        <v>520.9</v>
      </c>
      <c r="L71" s="284">
        <v>511.9</v>
      </c>
      <c r="M71" s="253">
        <v>514.29999999999995</v>
      </c>
      <c r="N71" s="62"/>
    </row>
    <row r="72" spans="1:14" ht="12.75" customHeight="1" x14ac:dyDescent="0.2">
      <c r="A72" s="244" t="s">
        <v>234</v>
      </c>
      <c r="B72" s="252">
        <v>326.5</v>
      </c>
      <c r="C72" s="252">
        <v>334.8</v>
      </c>
      <c r="D72" s="252">
        <v>352.7</v>
      </c>
      <c r="E72" s="284">
        <v>352.3</v>
      </c>
      <c r="F72" s="284">
        <v>353.8</v>
      </c>
      <c r="G72" s="253">
        <v>245.8</v>
      </c>
      <c r="H72" s="252">
        <v>413.6</v>
      </c>
      <c r="I72" s="252">
        <v>446.8</v>
      </c>
      <c r="J72" s="252">
        <v>483.1</v>
      </c>
      <c r="K72" s="284">
        <v>469.3</v>
      </c>
      <c r="L72" s="284">
        <v>468.2</v>
      </c>
      <c r="M72" s="253">
        <v>510.7</v>
      </c>
      <c r="N72" s="62"/>
    </row>
    <row r="73" spans="1:14" ht="12.75" customHeight="1" x14ac:dyDescent="0.2">
      <c r="A73" s="453" t="s">
        <v>235</v>
      </c>
      <c r="B73" s="311"/>
      <c r="C73" s="311"/>
      <c r="D73" s="311"/>
      <c r="E73" s="228"/>
      <c r="F73" s="228"/>
      <c r="G73" s="194"/>
      <c r="H73" s="311"/>
      <c r="I73" s="311"/>
      <c r="J73" s="311"/>
      <c r="K73" s="228"/>
      <c r="L73" s="228"/>
      <c r="M73" s="194"/>
      <c r="N73" s="62"/>
    </row>
    <row r="74" spans="1:14" ht="12.75" customHeight="1" x14ac:dyDescent="0.2">
      <c r="A74" s="547" t="s">
        <v>236</v>
      </c>
      <c r="B74" s="79" t="s">
        <v>20</v>
      </c>
      <c r="C74" s="79" t="s">
        <v>20</v>
      </c>
      <c r="D74" s="79" t="s">
        <v>20</v>
      </c>
      <c r="E74" s="79" t="s">
        <v>20</v>
      </c>
      <c r="F74" s="79" t="s">
        <v>20</v>
      </c>
      <c r="G74" s="280" t="s">
        <v>20</v>
      </c>
      <c r="H74" s="79">
        <v>225.4</v>
      </c>
      <c r="I74" s="79">
        <v>255.1</v>
      </c>
      <c r="J74" s="79">
        <v>254.2</v>
      </c>
      <c r="K74" s="79">
        <v>223</v>
      </c>
      <c r="L74" s="79">
        <v>262.5</v>
      </c>
      <c r="M74" s="280">
        <v>269.8</v>
      </c>
      <c r="N74" s="62"/>
    </row>
    <row r="75" spans="1:14" ht="12.75" customHeight="1" x14ac:dyDescent="0.2">
      <c r="A75" s="146"/>
      <c r="B75" s="108"/>
      <c r="C75" s="108"/>
      <c r="D75" s="108"/>
      <c r="E75" s="108"/>
      <c r="F75" s="108"/>
      <c r="G75" s="108"/>
      <c r="H75" s="100"/>
      <c r="I75" s="100"/>
      <c r="J75" s="108"/>
      <c r="K75" s="100"/>
      <c r="L75" s="100"/>
      <c r="M75" s="100"/>
      <c r="N75" s="62"/>
    </row>
    <row r="76" spans="1:14" ht="12.75" customHeight="1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73"/>
      <c r="K76" s="62"/>
      <c r="L76" s="62"/>
      <c r="M76" s="62"/>
      <c r="N76" s="62"/>
    </row>
    <row r="77" spans="1:14" ht="12.75" customHeight="1" x14ac:dyDescent="0.25">
      <c r="A77" s="544" t="s">
        <v>221</v>
      </c>
      <c r="B77" s="95"/>
      <c r="C77" s="95"/>
      <c r="D77" s="95"/>
      <c r="E77" s="95"/>
      <c r="F77" s="95"/>
      <c r="G77" s="95"/>
      <c r="H77" s="62"/>
      <c r="I77" s="62"/>
      <c r="J77" s="73"/>
      <c r="K77" s="62"/>
      <c r="L77" s="62"/>
      <c r="M77" s="62"/>
      <c r="N77" s="62"/>
    </row>
    <row r="78" spans="1:14" ht="12.75" customHeight="1" x14ac:dyDescent="0.2">
      <c r="A78" s="76"/>
      <c r="B78" s="559" t="s">
        <v>219</v>
      </c>
      <c r="C78" s="559"/>
      <c r="D78" s="559"/>
      <c r="E78" s="559"/>
      <c r="F78" s="559"/>
      <c r="G78" s="559"/>
      <c r="H78" s="559"/>
      <c r="I78" s="559"/>
      <c r="J78" s="559"/>
      <c r="K78" s="559"/>
      <c r="L78" s="559"/>
      <c r="M78" s="560"/>
      <c r="N78" s="62"/>
    </row>
    <row r="79" spans="1:14" ht="12.75" customHeight="1" x14ac:dyDescent="0.2">
      <c r="A79" s="70"/>
      <c r="B79" s="96">
        <v>2008</v>
      </c>
      <c r="C79" s="96">
        <v>2009</v>
      </c>
      <c r="D79" s="96">
        <v>2010</v>
      </c>
      <c r="E79" s="96">
        <v>2011</v>
      </c>
      <c r="F79" s="96">
        <v>2012</v>
      </c>
      <c r="G79" s="96">
        <v>2013</v>
      </c>
      <c r="H79" s="96">
        <v>2014</v>
      </c>
      <c r="I79" s="96">
        <v>2015</v>
      </c>
      <c r="J79" s="96">
        <v>2016</v>
      </c>
      <c r="K79" s="285">
        <v>2017</v>
      </c>
      <c r="L79" s="285">
        <v>2018</v>
      </c>
      <c r="M79" s="250">
        <v>2019</v>
      </c>
      <c r="N79" s="62"/>
    </row>
    <row r="80" spans="1:14" ht="12.75" customHeight="1" x14ac:dyDescent="0.2">
      <c r="A80" s="71" t="s">
        <v>237</v>
      </c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251"/>
      <c r="N80" s="62"/>
    </row>
    <row r="81" spans="1:14" ht="12.75" customHeight="1" x14ac:dyDescent="0.2">
      <c r="A81" s="72" t="s">
        <v>228</v>
      </c>
      <c r="B81" s="284" t="s">
        <v>20</v>
      </c>
      <c r="C81" s="284" t="s">
        <v>20</v>
      </c>
      <c r="D81" s="284" t="s">
        <v>20</v>
      </c>
      <c r="E81" s="284" t="s">
        <v>20</v>
      </c>
      <c r="F81" s="284" t="s">
        <v>20</v>
      </c>
      <c r="G81" s="284" t="s">
        <v>20</v>
      </c>
      <c r="H81" s="284" t="s">
        <v>20</v>
      </c>
      <c r="I81" s="284" t="s">
        <v>20</v>
      </c>
      <c r="J81" s="286">
        <v>21.3</v>
      </c>
      <c r="K81" s="286">
        <v>23.2</v>
      </c>
      <c r="L81" s="286">
        <v>21.5</v>
      </c>
      <c r="M81" s="288">
        <v>23.4</v>
      </c>
      <c r="N81" s="62"/>
    </row>
    <row r="82" spans="1:14" ht="12.75" customHeight="1" x14ac:dyDescent="0.2">
      <c r="A82" s="72" t="s">
        <v>238</v>
      </c>
      <c r="B82" s="284" t="s">
        <v>20</v>
      </c>
      <c r="C82" s="284" t="s">
        <v>20</v>
      </c>
      <c r="D82" s="284" t="s">
        <v>20</v>
      </c>
      <c r="E82" s="284" t="s">
        <v>20</v>
      </c>
      <c r="F82" s="284" t="s">
        <v>20</v>
      </c>
      <c r="G82" s="284" t="s">
        <v>20</v>
      </c>
      <c r="H82" s="284" t="s">
        <v>20</v>
      </c>
      <c r="I82" s="284" t="s">
        <v>20</v>
      </c>
      <c r="J82" s="286">
        <v>21.7</v>
      </c>
      <c r="K82" s="286">
        <v>23.6</v>
      </c>
      <c r="L82" s="286">
        <v>21.9</v>
      </c>
      <c r="M82" s="288">
        <v>21.5</v>
      </c>
      <c r="N82" s="62"/>
    </row>
    <row r="83" spans="1:14" ht="12.75" customHeight="1" x14ac:dyDescent="0.2">
      <c r="A83" s="7" t="s">
        <v>239</v>
      </c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8"/>
      <c r="N83" s="62"/>
    </row>
    <row r="84" spans="1:14" ht="12.75" customHeight="1" x14ac:dyDescent="0.2">
      <c r="A84" s="293" t="s">
        <v>227</v>
      </c>
      <c r="B84" s="287">
        <v>80.8</v>
      </c>
      <c r="C84" s="287">
        <v>59.9</v>
      </c>
      <c r="D84" s="287">
        <v>63</v>
      </c>
      <c r="E84" s="287">
        <v>61.1</v>
      </c>
      <c r="F84" s="287">
        <v>60.8</v>
      </c>
      <c r="G84" s="287">
        <v>61.5</v>
      </c>
      <c r="H84" s="287">
        <v>64.3</v>
      </c>
      <c r="I84" s="287">
        <v>54.2</v>
      </c>
      <c r="J84" s="287">
        <v>55.1</v>
      </c>
      <c r="K84" s="287">
        <v>57</v>
      </c>
      <c r="L84" s="287">
        <v>65.2</v>
      </c>
      <c r="M84" s="290">
        <v>59.1</v>
      </c>
      <c r="N84" s="62"/>
    </row>
    <row r="85" spans="1:14" ht="12.75" customHeight="1" x14ac:dyDescent="0.2">
      <c r="A85" s="293" t="s">
        <v>233</v>
      </c>
      <c r="B85" s="287">
        <v>84.6</v>
      </c>
      <c r="C85" s="287">
        <v>62.8</v>
      </c>
      <c r="D85" s="287">
        <v>66</v>
      </c>
      <c r="E85" s="287">
        <v>64.400000000000006</v>
      </c>
      <c r="F85" s="287">
        <v>81.599999999999994</v>
      </c>
      <c r="G85" s="287">
        <v>83.4</v>
      </c>
      <c r="H85" s="287">
        <v>86.5</v>
      </c>
      <c r="I85" s="287">
        <v>77.7</v>
      </c>
      <c r="J85" s="287">
        <v>70.2</v>
      </c>
      <c r="K85" s="287">
        <v>73.900000000000006</v>
      </c>
      <c r="L85" s="287">
        <v>82.9</v>
      </c>
      <c r="M85" s="290">
        <v>74.099999999999994</v>
      </c>
      <c r="N85" s="62"/>
    </row>
    <row r="86" spans="1:14" ht="12.75" customHeight="1" x14ac:dyDescent="0.2">
      <c r="A86" s="293" t="s">
        <v>228</v>
      </c>
      <c r="B86" s="287">
        <v>10.4</v>
      </c>
      <c r="C86" s="287">
        <v>16</v>
      </c>
      <c r="D86" s="287">
        <v>17.2</v>
      </c>
      <c r="E86" s="287">
        <v>18.5</v>
      </c>
      <c r="F86" s="287">
        <v>18.600000000000001</v>
      </c>
      <c r="G86" s="287">
        <v>20.2</v>
      </c>
      <c r="H86" s="287">
        <v>20.6</v>
      </c>
      <c r="I86" s="287">
        <v>20.8</v>
      </c>
      <c r="J86" s="287">
        <v>51.4</v>
      </c>
      <c r="K86" s="287">
        <v>51.7</v>
      </c>
      <c r="L86" s="287">
        <v>55</v>
      </c>
      <c r="M86" s="290">
        <v>61.5</v>
      </c>
      <c r="N86" s="62"/>
    </row>
    <row r="87" spans="1:14" ht="12.75" customHeight="1" x14ac:dyDescent="0.2">
      <c r="A87" s="293" t="s">
        <v>238</v>
      </c>
      <c r="B87" s="287">
        <v>10.4</v>
      </c>
      <c r="C87" s="287">
        <v>16</v>
      </c>
      <c r="D87" s="287">
        <v>17.2</v>
      </c>
      <c r="E87" s="287">
        <v>18.5</v>
      </c>
      <c r="F87" s="287">
        <v>18.600000000000001</v>
      </c>
      <c r="G87" s="287">
        <v>20.2</v>
      </c>
      <c r="H87" s="287">
        <v>20.6</v>
      </c>
      <c r="I87" s="287">
        <v>20.8</v>
      </c>
      <c r="J87" s="287">
        <v>56.8</v>
      </c>
      <c r="K87" s="287">
        <v>58.3</v>
      </c>
      <c r="L87" s="287">
        <v>62.5</v>
      </c>
      <c r="M87" s="290">
        <v>58.7</v>
      </c>
      <c r="N87" s="62"/>
    </row>
    <row r="88" spans="1:14" ht="12.75" customHeight="1" x14ac:dyDescent="0.2">
      <c r="A88" s="7" t="s">
        <v>240</v>
      </c>
      <c r="B88" s="287"/>
      <c r="C88" s="287"/>
      <c r="D88" s="287"/>
      <c r="E88" s="287"/>
      <c r="F88" s="287"/>
      <c r="G88" s="287"/>
      <c r="H88" s="287"/>
      <c r="I88" s="287"/>
      <c r="J88" s="287"/>
      <c r="K88" s="287"/>
      <c r="L88" s="287"/>
      <c r="M88" s="290"/>
      <c r="N88" s="62"/>
    </row>
    <row r="89" spans="1:14" ht="12.75" customHeight="1" x14ac:dyDescent="0.2">
      <c r="A89" s="293" t="s">
        <v>227</v>
      </c>
      <c r="B89" s="287">
        <v>90.6</v>
      </c>
      <c r="C89" s="287">
        <v>70.2</v>
      </c>
      <c r="D89" s="287">
        <v>71.599999999999994</v>
      </c>
      <c r="E89" s="287">
        <v>70.5</v>
      </c>
      <c r="F89" s="287">
        <v>70.2</v>
      </c>
      <c r="G89" s="287">
        <v>69</v>
      </c>
      <c r="H89" s="287">
        <v>71</v>
      </c>
      <c r="I89" s="287">
        <v>71.3</v>
      </c>
      <c r="J89" s="287">
        <v>77.099999999999994</v>
      </c>
      <c r="K89" s="287">
        <v>75.3</v>
      </c>
      <c r="L89" s="287">
        <v>77.599999999999994</v>
      </c>
      <c r="M89" s="290">
        <v>71.3</v>
      </c>
      <c r="N89" s="62"/>
    </row>
    <row r="90" spans="1:14" ht="12.75" customHeight="1" x14ac:dyDescent="0.2">
      <c r="A90" s="293" t="s">
        <v>233</v>
      </c>
      <c r="B90" s="287">
        <v>96.4</v>
      </c>
      <c r="C90" s="287">
        <v>96.7</v>
      </c>
      <c r="D90" s="287">
        <v>93.2</v>
      </c>
      <c r="E90" s="287">
        <v>92.2</v>
      </c>
      <c r="F90" s="287">
        <v>91.4</v>
      </c>
      <c r="G90" s="287">
        <v>90.4</v>
      </c>
      <c r="H90" s="287">
        <v>97</v>
      </c>
      <c r="I90" s="287">
        <v>97.9</v>
      </c>
      <c r="J90" s="287">
        <v>93.2</v>
      </c>
      <c r="K90" s="287">
        <v>93.1</v>
      </c>
      <c r="L90" s="287">
        <v>95.4</v>
      </c>
      <c r="M90" s="290">
        <v>85.7</v>
      </c>
      <c r="N90" s="62"/>
    </row>
    <row r="91" spans="1:14" ht="12.75" customHeight="1" x14ac:dyDescent="0.2">
      <c r="A91" s="293" t="s">
        <v>228</v>
      </c>
      <c r="B91" s="287">
        <v>90.2</v>
      </c>
      <c r="C91" s="287">
        <v>69.599999999999994</v>
      </c>
      <c r="D91" s="287">
        <v>71.099999999999994</v>
      </c>
      <c r="E91" s="287">
        <v>70.5</v>
      </c>
      <c r="F91" s="287">
        <v>70.2</v>
      </c>
      <c r="G91" s="287">
        <v>68.900000000000006</v>
      </c>
      <c r="H91" s="287">
        <v>71</v>
      </c>
      <c r="I91" s="287">
        <v>71.3</v>
      </c>
      <c r="J91" s="287">
        <v>71.099999999999994</v>
      </c>
      <c r="K91" s="287">
        <v>70</v>
      </c>
      <c r="L91" s="287">
        <v>70.400000000000006</v>
      </c>
      <c r="M91" s="290">
        <v>76.5</v>
      </c>
      <c r="N91" s="62"/>
    </row>
    <row r="92" spans="1:14" ht="12.75" customHeight="1" x14ac:dyDescent="0.2">
      <c r="A92" s="41" t="s">
        <v>238</v>
      </c>
      <c r="B92" s="289">
        <v>94.5</v>
      </c>
      <c r="C92" s="289">
        <v>74.2</v>
      </c>
      <c r="D92" s="289">
        <v>73.900000000000006</v>
      </c>
      <c r="E92" s="289">
        <v>73.3</v>
      </c>
      <c r="F92" s="289">
        <v>90.4</v>
      </c>
      <c r="G92" s="289">
        <v>89.094999999999999</v>
      </c>
      <c r="H92" s="289">
        <v>95.8</v>
      </c>
      <c r="I92" s="289">
        <v>96.8</v>
      </c>
      <c r="J92" s="289">
        <v>95.9</v>
      </c>
      <c r="K92" s="289">
        <v>95.5</v>
      </c>
      <c r="L92" s="289">
        <v>96</v>
      </c>
      <c r="M92" s="291">
        <v>91.9</v>
      </c>
      <c r="N92" s="62"/>
    </row>
    <row r="93" spans="1:14" x14ac:dyDescent="0.2">
      <c r="A93" s="62"/>
      <c r="B93" s="62"/>
      <c r="C93" s="62"/>
      <c r="D93" s="62"/>
      <c r="E93" s="62"/>
      <c r="F93" s="62"/>
      <c r="G93" s="62"/>
      <c r="H93" s="62"/>
      <c r="M93" s="62"/>
      <c r="N93" s="62"/>
    </row>
    <row r="94" spans="1:14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2"/>
      <c r="L94" s="62"/>
      <c r="M94" s="62"/>
      <c r="N94" s="62"/>
    </row>
    <row r="95" spans="1:14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2"/>
      <c r="L95" s="62"/>
      <c r="M95" s="62"/>
      <c r="N95" s="62"/>
    </row>
    <row r="96" spans="1:14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2"/>
      <c r="L96" s="62"/>
      <c r="M96" s="62"/>
      <c r="N96" s="62"/>
    </row>
    <row r="97" spans="1:14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2"/>
      <c r="L97" s="62"/>
      <c r="M97" s="62"/>
      <c r="N97" s="62"/>
    </row>
    <row r="98" spans="1:14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2"/>
      <c r="L98" s="62"/>
      <c r="M98" s="62"/>
      <c r="N98" s="62"/>
    </row>
    <row r="99" spans="1:14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2"/>
      <c r="L99" s="62"/>
      <c r="M99" s="62"/>
      <c r="N99" s="62"/>
    </row>
    <row r="100" spans="1:14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2"/>
      <c r="L100" s="62"/>
      <c r="M100" s="62"/>
      <c r="N100" s="62"/>
    </row>
    <row r="101" spans="1:14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2"/>
      <c r="L101" s="62"/>
      <c r="M101" s="62"/>
      <c r="N101" s="62"/>
    </row>
    <row r="102" spans="1:14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2"/>
      <c r="L102" s="62"/>
      <c r="M102" s="62"/>
      <c r="N102" s="62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workbookViewId="0">
      <selection activeCell="M6" sqref="M6"/>
    </sheetView>
  </sheetViews>
  <sheetFormatPr defaultRowHeight="12.75" x14ac:dyDescent="0.2"/>
  <cols>
    <col min="1" max="1" width="43.85546875" customWidth="1"/>
    <col min="2" max="4" width="10.85546875" customWidth="1"/>
    <col min="5" max="5" width="10.85546875" style="106" customWidth="1"/>
    <col min="6" max="7" width="10.85546875" customWidth="1"/>
    <col min="8" max="8" width="10.85546875" style="106" customWidth="1"/>
    <col min="9" max="9" width="10.85546875" customWidth="1"/>
    <col min="18" max="18" width="9.140625" customWidth="1"/>
  </cols>
  <sheetData>
    <row r="2" spans="1:13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</row>
    <row r="3" spans="1:13" x14ac:dyDescent="0.2">
      <c r="A3" s="124" t="s">
        <v>275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3" x14ac:dyDescent="0.2">
      <c r="A4" s="564"/>
      <c r="B4" s="561" t="s">
        <v>241</v>
      </c>
      <c r="C4" s="562"/>
      <c r="D4" s="562"/>
      <c r="E4" s="563"/>
      <c r="F4" s="561" t="s">
        <v>242</v>
      </c>
      <c r="G4" s="562"/>
      <c r="H4" s="562"/>
      <c r="I4" s="563"/>
      <c r="J4" s="155"/>
    </row>
    <row r="5" spans="1:13" s="106" customFormat="1" x14ac:dyDescent="0.2">
      <c r="A5" s="565"/>
      <c r="B5" s="561" t="s">
        <v>243</v>
      </c>
      <c r="C5" s="562"/>
      <c r="D5" s="562" t="s">
        <v>244</v>
      </c>
      <c r="E5" s="563"/>
      <c r="F5" s="561" t="s">
        <v>243</v>
      </c>
      <c r="G5" s="562"/>
      <c r="H5" s="562" t="s">
        <v>244</v>
      </c>
      <c r="I5" s="563"/>
      <c r="J5" s="155"/>
    </row>
    <row r="6" spans="1:13" x14ac:dyDescent="0.2">
      <c r="A6" s="566"/>
      <c r="B6" s="242">
        <v>2018</v>
      </c>
      <c r="C6" s="243">
        <v>2019</v>
      </c>
      <c r="D6" s="242">
        <v>2018</v>
      </c>
      <c r="E6" s="243">
        <v>2019</v>
      </c>
      <c r="F6" s="242">
        <v>2018</v>
      </c>
      <c r="G6" s="243">
        <v>2019</v>
      </c>
      <c r="H6" s="242">
        <v>2018</v>
      </c>
      <c r="I6" s="243">
        <v>2019</v>
      </c>
      <c r="J6" s="155"/>
    </row>
    <row r="7" spans="1:13" x14ac:dyDescent="0.2">
      <c r="A7" s="269" t="s">
        <v>245</v>
      </c>
      <c r="B7" s="270">
        <v>28.6</v>
      </c>
      <c r="C7" s="430">
        <v>28.4</v>
      </c>
      <c r="D7" s="270">
        <v>6.5572619999999997</v>
      </c>
      <c r="E7" s="430">
        <v>6.4</v>
      </c>
      <c r="F7" s="270">
        <v>5.8</v>
      </c>
      <c r="G7" s="430">
        <v>5.6</v>
      </c>
      <c r="H7" s="270">
        <v>2</v>
      </c>
      <c r="I7" s="430">
        <v>1.8</v>
      </c>
      <c r="J7" s="155"/>
    </row>
    <row r="8" spans="1:13" x14ac:dyDescent="0.2">
      <c r="A8" s="244" t="s">
        <v>246</v>
      </c>
      <c r="B8" s="247">
        <v>1.1000000000000001</v>
      </c>
      <c r="C8" s="436">
        <v>0.9</v>
      </c>
      <c r="D8" s="247">
        <v>1.0572619999999999</v>
      </c>
      <c r="E8" s="436">
        <v>0.9</v>
      </c>
      <c r="F8" s="247">
        <v>1</v>
      </c>
      <c r="G8" s="436">
        <v>0.8</v>
      </c>
      <c r="H8" s="247">
        <v>1</v>
      </c>
      <c r="I8" s="436">
        <v>0.8</v>
      </c>
      <c r="J8" s="155"/>
    </row>
    <row r="9" spans="1:13" x14ac:dyDescent="0.2">
      <c r="A9" s="244" t="s">
        <v>247</v>
      </c>
      <c r="B9" s="247">
        <v>27.5</v>
      </c>
      <c r="C9" s="436">
        <v>27.5</v>
      </c>
      <c r="D9" s="247">
        <v>5.5</v>
      </c>
      <c r="E9" s="436">
        <v>5.5</v>
      </c>
      <c r="F9" s="247">
        <v>4.8</v>
      </c>
      <c r="G9" s="436">
        <v>4.8</v>
      </c>
      <c r="H9" s="247">
        <v>1</v>
      </c>
      <c r="I9" s="436">
        <v>1</v>
      </c>
      <c r="J9" s="155"/>
    </row>
    <row r="10" spans="1:13" x14ac:dyDescent="0.2">
      <c r="A10" s="276"/>
      <c r="B10" s="271"/>
      <c r="C10" s="435"/>
      <c r="D10" s="271"/>
      <c r="E10" s="435"/>
      <c r="F10" s="271"/>
      <c r="G10" s="435"/>
      <c r="H10" s="271"/>
      <c r="I10" s="435"/>
      <c r="J10" s="155"/>
    </row>
    <row r="11" spans="1:13" ht="12.75" customHeight="1" x14ac:dyDescent="0.2">
      <c r="A11" s="272" t="s">
        <v>248</v>
      </c>
      <c r="B11" s="271">
        <v>12.1</v>
      </c>
      <c r="C11" s="435">
        <v>12.6</v>
      </c>
      <c r="D11" s="271">
        <v>10.215909999999999</v>
      </c>
      <c r="E11" s="435">
        <v>10.8</v>
      </c>
      <c r="F11" s="271">
        <v>5.7</v>
      </c>
      <c r="G11" s="435">
        <v>5.9</v>
      </c>
      <c r="H11" s="271">
        <v>4.2</v>
      </c>
      <c r="I11" s="435">
        <v>4.5</v>
      </c>
      <c r="J11" s="155"/>
    </row>
    <row r="12" spans="1:13" x14ac:dyDescent="0.2">
      <c r="A12" s="244" t="s">
        <v>246</v>
      </c>
      <c r="B12" s="247">
        <v>5</v>
      </c>
      <c r="C12" s="436">
        <v>5.5</v>
      </c>
      <c r="D12" s="247">
        <v>4.991644</v>
      </c>
      <c r="E12" s="436">
        <v>5.5</v>
      </c>
      <c r="F12" s="247">
        <v>2.7</v>
      </c>
      <c r="G12" s="436">
        <v>3.3</v>
      </c>
      <c r="H12" s="247">
        <v>2.7</v>
      </c>
      <c r="I12" s="436">
        <v>3.3</v>
      </c>
      <c r="J12" s="155"/>
    </row>
    <row r="13" spans="1:13" x14ac:dyDescent="0.2">
      <c r="A13" s="244" t="s">
        <v>247</v>
      </c>
      <c r="B13" s="247">
        <v>7.1</v>
      </c>
      <c r="C13" s="436">
        <v>7.0796700000000001</v>
      </c>
      <c r="D13" s="247">
        <v>5.2242670000000002</v>
      </c>
      <c r="E13" s="436">
        <v>5.2</v>
      </c>
      <c r="F13" s="247">
        <v>3</v>
      </c>
      <c r="G13" s="436">
        <v>2.7</v>
      </c>
      <c r="H13" s="247">
        <v>1.5</v>
      </c>
      <c r="I13" s="436">
        <v>1.2</v>
      </c>
      <c r="J13" s="155"/>
    </row>
    <row r="14" spans="1:13" x14ac:dyDescent="0.2">
      <c r="A14" s="276"/>
      <c r="B14" s="271"/>
      <c r="C14" s="435"/>
      <c r="D14" s="271"/>
      <c r="E14" s="435"/>
      <c r="F14" s="271"/>
      <c r="G14" s="435"/>
      <c r="H14" s="271"/>
      <c r="I14" s="435"/>
      <c r="J14" s="155"/>
    </row>
    <row r="15" spans="1:13" x14ac:dyDescent="0.2">
      <c r="A15" s="277" t="s">
        <v>249</v>
      </c>
      <c r="B15" s="271">
        <v>23.1</v>
      </c>
      <c r="C15" s="435">
        <v>23.2</v>
      </c>
      <c r="D15" s="271">
        <v>7.7768119999999996</v>
      </c>
      <c r="E15" s="435">
        <v>7.9</v>
      </c>
      <c r="F15" s="271">
        <v>5.8</v>
      </c>
      <c r="G15" s="435">
        <v>5.7</v>
      </c>
      <c r="H15" s="271">
        <v>3</v>
      </c>
      <c r="I15" s="435">
        <v>3.1</v>
      </c>
      <c r="J15" s="155"/>
      <c r="M15" t="s">
        <v>22</v>
      </c>
    </row>
    <row r="16" spans="1:13" x14ac:dyDescent="0.2">
      <c r="A16" s="244" t="s">
        <v>246</v>
      </c>
      <c r="B16" s="247">
        <v>2.4</v>
      </c>
      <c r="C16" s="436">
        <v>2.5</v>
      </c>
      <c r="D16" s="247">
        <v>2.3687230000000001</v>
      </c>
      <c r="E16" s="436">
        <v>2.5</v>
      </c>
      <c r="F16" s="247">
        <v>1.8</v>
      </c>
      <c r="G16" s="436">
        <v>2</v>
      </c>
      <c r="H16" s="247">
        <v>1.8</v>
      </c>
      <c r="I16" s="436">
        <v>2</v>
      </c>
      <c r="J16" s="155"/>
    </row>
    <row r="17" spans="1:10" x14ac:dyDescent="0.2">
      <c r="A17" s="248" t="s">
        <v>247</v>
      </c>
      <c r="B17" s="249">
        <v>20.7</v>
      </c>
      <c r="C17" s="437">
        <v>20.7</v>
      </c>
      <c r="D17" s="249">
        <v>5.4080890000000004</v>
      </c>
      <c r="E17" s="437">
        <v>5.4</v>
      </c>
      <c r="F17" s="249">
        <v>4</v>
      </c>
      <c r="G17" s="437">
        <v>3.7</v>
      </c>
      <c r="H17" s="249">
        <v>1.2</v>
      </c>
      <c r="I17" s="437">
        <v>1.1000000000000001</v>
      </c>
      <c r="J17" s="155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5"/>
      <c r="J18" s="155"/>
    </row>
    <row r="19" spans="1:10" x14ac:dyDescent="0.2">
      <c r="A19" s="155"/>
      <c r="B19" s="155"/>
      <c r="C19" s="155"/>
      <c r="D19" s="155"/>
      <c r="E19" s="155"/>
      <c r="F19" s="155"/>
      <c r="G19" s="155"/>
      <c r="H19" s="155"/>
      <c r="I19" s="155"/>
      <c r="J19" s="155"/>
    </row>
    <row r="20" spans="1:10" x14ac:dyDescent="0.2">
      <c r="A20" s="124" t="s">
        <v>274</v>
      </c>
      <c r="B20" s="155"/>
      <c r="C20" s="155"/>
      <c r="D20" s="155"/>
      <c r="E20" s="155"/>
      <c r="F20" s="155"/>
      <c r="G20" s="155"/>
      <c r="H20" s="155"/>
      <c r="I20" s="155"/>
      <c r="J20" s="155"/>
    </row>
    <row r="21" spans="1:10" x14ac:dyDescent="0.2">
      <c r="A21" s="567"/>
      <c r="B21" s="561" t="s">
        <v>241</v>
      </c>
      <c r="C21" s="562"/>
      <c r="D21" s="562"/>
      <c r="E21" s="563"/>
      <c r="F21" s="561" t="s">
        <v>242</v>
      </c>
      <c r="G21" s="562"/>
      <c r="H21" s="562"/>
      <c r="I21" s="563"/>
      <c r="J21" s="155"/>
    </row>
    <row r="22" spans="1:10" s="106" customFormat="1" x14ac:dyDescent="0.2">
      <c r="A22" s="568"/>
      <c r="B22" s="561" t="s">
        <v>243</v>
      </c>
      <c r="C22" s="562"/>
      <c r="D22" s="562" t="s">
        <v>244</v>
      </c>
      <c r="E22" s="563"/>
      <c r="F22" s="561" t="s">
        <v>243</v>
      </c>
      <c r="G22" s="562"/>
      <c r="H22" s="562" t="s">
        <v>244</v>
      </c>
      <c r="I22" s="563"/>
      <c r="J22" s="155"/>
    </row>
    <row r="23" spans="1:10" x14ac:dyDescent="0.2">
      <c r="A23" s="569"/>
      <c r="B23" s="242">
        <v>2018</v>
      </c>
      <c r="C23" s="243">
        <v>2019</v>
      </c>
      <c r="D23" s="242">
        <v>2018</v>
      </c>
      <c r="E23" s="243">
        <v>2019</v>
      </c>
      <c r="F23" s="242">
        <v>2018</v>
      </c>
      <c r="G23" s="243">
        <v>2019</v>
      </c>
      <c r="H23" s="242">
        <v>2018</v>
      </c>
      <c r="I23" s="243">
        <v>2019</v>
      </c>
      <c r="J23" s="155"/>
    </row>
    <row r="24" spans="1:10" x14ac:dyDescent="0.2">
      <c r="A24" s="269" t="s">
        <v>250</v>
      </c>
      <c r="B24" s="270">
        <v>22.395</v>
      </c>
      <c r="C24" s="430">
        <v>22.9</v>
      </c>
      <c r="D24" s="270">
        <v>7</v>
      </c>
      <c r="E24" s="430">
        <v>7.4112499999999999</v>
      </c>
      <c r="F24" s="270">
        <v>3.9</v>
      </c>
      <c r="G24" s="430">
        <v>4</v>
      </c>
      <c r="H24" s="270">
        <v>2</v>
      </c>
      <c r="I24" s="430">
        <v>2</v>
      </c>
      <c r="J24" s="155"/>
    </row>
    <row r="25" spans="1:10" s="106" customFormat="1" x14ac:dyDescent="0.2">
      <c r="A25" s="244" t="s">
        <v>276</v>
      </c>
      <c r="B25" s="247" t="s">
        <v>20</v>
      </c>
      <c r="C25" s="436" t="s">
        <v>20</v>
      </c>
      <c r="D25" s="247" t="s">
        <v>20</v>
      </c>
      <c r="E25" s="436" t="s">
        <v>20</v>
      </c>
      <c r="F25" s="247" t="s">
        <v>20</v>
      </c>
      <c r="G25" s="436">
        <v>2.9</v>
      </c>
      <c r="H25" s="247" t="s">
        <v>20</v>
      </c>
      <c r="I25" s="436">
        <v>0.9</v>
      </c>
      <c r="J25" s="155"/>
    </row>
    <row r="26" spans="1:10" x14ac:dyDescent="0.2">
      <c r="A26" s="244" t="s">
        <v>3</v>
      </c>
      <c r="B26" s="247">
        <v>22.3</v>
      </c>
      <c r="C26" s="436">
        <v>23.1</v>
      </c>
      <c r="D26" s="247">
        <v>6.9</v>
      </c>
      <c r="E26" s="436">
        <v>7.78</v>
      </c>
      <c r="F26" s="247">
        <v>3.7</v>
      </c>
      <c r="G26" s="436">
        <v>4</v>
      </c>
      <c r="H26" s="247">
        <v>1.8</v>
      </c>
      <c r="I26" s="436">
        <v>2.1</v>
      </c>
      <c r="J26" s="155"/>
    </row>
    <row r="27" spans="1:10" x14ac:dyDescent="0.2">
      <c r="A27" s="244" t="s">
        <v>251</v>
      </c>
      <c r="B27" s="247">
        <v>22.7</v>
      </c>
      <c r="C27" s="436">
        <v>22.8</v>
      </c>
      <c r="D27" s="247">
        <v>7.4</v>
      </c>
      <c r="E27" s="436">
        <v>7.52</v>
      </c>
      <c r="F27" s="247">
        <v>3.8</v>
      </c>
      <c r="G27" s="436">
        <v>4.0999999999999996</v>
      </c>
      <c r="H27" s="247">
        <v>2.1</v>
      </c>
      <c r="I27" s="436">
        <v>2.2999999999999998</v>
      </c>
      <c r="J27" s="155"/>
    </row>
    <row r="28" spans="1:10" x14ac:dyDescent="0.2">
      <c r="A28" s="244" t="s">
        <v>252</v>
      </c>
      <c r="B28" s="247">
        <v>22.3</v>
      </c>
      <c r="C28" s="436">
        <v>22.5</v>
      </c>
      <c r="D28" s="247">
        <v>6.5350000000000001</v>
      </c>
      <c r="E28" s="436">
        <v>6.7350000000000003</v>
      </c>
      <c r="F28" s="247">
        <v>3.9</v>
      </c>
      <c r="G28" s="436">
        <v>4</v>
      </c>
      <c r="H28" s="247">
        <v>1.9</v>
      </c>
      <c r="I28" s="436">
        <v>2</v>
      </c>
      <c r="J28" s="155"/>
    </row>
    <row r="29" spans="1:10" x14ac:dyDescent="0.2">
      <c r="A29" s="244" t="s">
        <v>4</v>
      </c>
      <c r="B29" s="247">
        <v>22.245000000000001</v>
      </c>
      <c r="C29" s="436">
        <v>22.9</v>
      </c>
      <c r="D29" s="247">
        <v>6.9</v>
      </c>
      <c r="E29" s="436">
        <v>7.61</v>
      </c>
      <c r="F29" s="247">
        <v>4.2</v>
      </c>
      <c r="G29" s="436">
        <v>4.4000000000000004</v>
      </c>
      <c r="H29" s="247">
        <v>2</v>
      </c>
      <c r="I29" s="436">
        <v>2.2000000000000002</v>
      </c>
      <c r="J29" s="155"/>
    </row>
    <row r="30" spans="1:10" x14ac:dyDescent="0.2">
      <c r="A30" s="273"/>
      <c r="B30" s="271"/>
      <c r="C30" s="429"/>
      <c r="D30" s="271"/>
      <c r="E30" s="429"/>
      <c r="F30" s="271"/>
      <c r="G30" s="429"/>
      <c r="H30" s="271"/>
      <c r="I30" s="429"/>
      <c r="J30" s="155"/>
    </row>
    <row r="31" spans="1:10" x14ac:dyDescent="0.2">
      <c r="A31" s="272" t="s">
        <v>253</v>
      </c>
      <c r="B31" s="271">
        <v>23.6</v>
      </c>
      <c r="C31" s="435">
        <v>23.6</v>
      </c>
      <c r="D31" s="271">
        <v>8.4</v>
      </c>
      <c r="E31" s="435">
        <v>8.4</v>
      </c>
      <c r="F31" s="271">
        <v>6.3</v>
      </c>
      <c r="G31" s="435">
        <v>6.2</v>
      </c>
      <c r="H31" s="271">
        <v>3.2</v>
      </c>
      <c r="I31" s="435">
        <v>3.1</v>
      </c>
      <c r="J31" s="155"/>
    </row>
    <row r="32" spans="1:10" x14ac:dyDescent="0.2">
      <c r="A32" s="244" t="s">
        <v>5</v>
      </c>
      <c r="B32" s="247">
        <v>23.61</v>
      </c>
      <c r="C32" s="436">
        <v>23.7</v>
      </c>
      <c r="D32" s="247">
        <v>8.3000000000000007</v>
      </c>
      <c r="E32" s="436">
        <v>8.4</v>
      </c>
      <c r="F32" s="247">
        <v>6.2</v>
      </c>
      <c r="G32" s="436">
        <v>6.04</v>
      </c>
      <c r="H32" s="247">
        <v>3.4</v>
      </c>
      <c r="I32" s="436">
        <v>3.1</v>
      </c>
      <c r="J32" s="155"/>
    </row>
    <row r="33" spans="1:10" x14ac:dyDescent="0.2">
      <c r="A33" s="244" t="s">
        <v>6</v>
      </c>
      <c r="B33" s="247">
        <v>23</v>
      </c>
      <c r="C33" s="436">
        <v>22.934999999999999</v>
      </c>
      <c r="D33" s="247">
        <v>7.7</v>
      </c>
      <c r="E33" s="436">
        <v>7.6</v>
      </c>
      <c r="F33" s="247">
        <v>6.4</v>
      </c>
      <c r="G33" s="436">
        <v>6.5</v>
      </c>
      <c r="H33" s="247">
        <v>2.6</v>
      </c>
      <c r="I33" s="436">
        <v>2.7</v>
      </c>
      <c r="J33" s="155"/>
    </row>
    <row r="34" spans="1:10" x14ac:dyDescent="0.2">
      <c r="A34" s="244" t="s">
        <v>254</v>
      </c>
      <c r="B34" s="247">
        <v>24.6</v>
      </c>
      <c r="C34" s="436">
        <v>24.5</v>
      </c>
      <c r="D34" s="247">
        <v>6.8</v>
      </c>
      <c r="E34" s="436">
        <v>6.7</v>
      </c>
      <c r="F34" s="247">
        <v>4.7</v>
      </c>
      <c r="G34" s="436">
        <v>4.7</v>
      </c>
      <c r="H34" s="247">
        <v>1.2</v>
      </c>
      <c r="I34" s="436">
        <v>1.3</v>
      </c>
      <c r="J34" s="155"/>
    </row>
    <row r="35" spans="1:10" x14ac:dyDescent="0.2">
      <c r="A35" s="244" t="s">
        <v>255</v>
      </c>
      <c r="B35" s="247">
        <v>20.6</v>
      </c>
      <c r="C35" s="436">
        <v>20.7</v>
      </c>
      <c r="D35" s="247">
        <v>8.6999999999999993</v>
      </c>
      <c r="E35" s="436">
        <v>8.6999999999999993</v>
      </c>
      <c r="F35" s="247">
        <v>7.9</v>
      </c>
      <c r="G35" s="436">
        <v>7.2</v>
      </c>
      <c r="H35" s="247">
        <v>4.5</v>
      </c>
      <c r="I35" s="436">
        <v>3.9</v>
      </c>
      <c r="J35" s="155"/>
    </row>
    <row r="36" spans="1:10" x14ac:dyDescent="0.2">
      <c r="A36" s="244" t="s">
        <v>7</v>
      </c>
      <c r="B36" s="247">
        <v>24.8</v>
      </c>
      <c r="C36" s="436">
        <v>24.9</v>
      </c>
      <c r="D36" s="247">
        <v>9.5</v>
      </c>
      <c r="E36" s="436">
        <v>9.6</v>
      </c>
      <c r="F36" s="247">
        <v>6.66</v>
      </c>
      <c r="G36" s="436">
        <v>7.4</v>
      </c>
      <c r="H36" s="247">
        <v>3.7162500000000001</v>
      </c>
      <c r="I36" s="436">
        <v>4.3</v>
      </c>
      <c r="J36" s="155"/>
    </row>
    <row r="37" spans="1:10" x14ac:dyDescent="0.2">
      <c r="A37" s="244" t="s">
        <v>256</v>
      </c>
      <c r="B37" s="247">
        <v>24.3</v>
      </c>
      <c r="C37" s="436">
        <v>24.2</v>
      </c>
      <c r="D37" s="247">
        <v>8.9649999999999999</v>
      </c>
      <c r="E37" s="436">
        <v>8.9</v>
      </c>
      <c r="F37" s="247">
        <v>5.7</v>
      </c>
      <c r="G37" s="436">
        <v>5.5</v>
      </c>
      <c r="H37" s="247">
        <v>2.8</v>
      </c>
      <c r="I37" s="436">
        <v>2.7</v>
      </c>
      <c r="J37" s="155"/>
    </row>
    <row r="38" spans="1:10" x14ac:dyDescent="0.2">
      <c r="A38" s="274"/>
      <c r="B38" s="247"/>
      <c r="C38" s="246"/>
      <c r="D38" s="247"/>
      <c r="E38" s="246"/>
      <c r="F38" s="247"/>
      <c r="G38" s="246"/>
      <c r="H38" s="247"/>
      <c r="I38" s="246"/>
      <c r="J38" s="155"/>
    </row>
    <row r="39" spans="1:10" x14ac:dyDescent="0.2">
      <c r="A39" s="272" t="s">
        <v>8</v>
      </c>
      <c r="B39" s="271">
        <v>23.4</v>
      </c>
      <c r="C39" s="435">
        <v>23.3</v>
      </c>
      <c r="D39" s="271">
        <v>7.6</v>
      </c>
      <c r="E39" s="435">
        <v>7.5</v>
      </c>
      <c r="F39" s="271">
        <v>6.5</v>
      </c>
      <c r="G39" s="435">
        <v>6.5</v>
      </c>
      <c r="H39" s="271">
        <v>3.2</v>
      </c>
      <c r="I39" s="435">
        <v>3</v>
      </c>
      <c r="J39" s="155"/>
    </row>
    <row r="40" spans="1:10" x14ac:dyDescent="0.2">
      <c r="A40" s="244" t="s">
        <v>9</v>
      </c>
      <c r="B40" s="247">
        <v>22.9</v>
      </c>
      <c r="C40" s="436">
        <v>23.2</v>
      </c>
      <c r="D40" s="247">
        <v>6.8</v>
      </c>
      <c r="E40" s="436">
        <v>7.2</v>
      </c>
      <c r="F40" s="247">
        <v>7.1</v>
      </c>
      <c r="G40" s="436">
        <v>7.16</v>
      </c>
      <c r="H40" s="247">
        <v>3</v>
      </c>
      <c r="I40" s="436">
        <v>3</v>
      </c>
      <c r="J40" s="155"/>
    </row>
    <row r="41" spans="1:10" x14ac:dyDescent="0.2">
      <c r="A41" s="244" t="s">
        <v>257</v>
      </c>
      <c r="B41" s="247">
        <v>22.035</v>
      </c>
      <c r="C41" s="436">
        <v>21.934999999999999</v>
      </c>
      <c r="D41" s="247">
        <v>6.76</v>
      </c>
      <c r="E41" s="436">
        <v>6.66</v>
      </c>
      <c r="F41" s="247">
        <v>6.2</v>
      </c>
      <c r="G41" s="436">
        <v>5.9</v>
      </c>
      <c r="H41" s="247">
        <v>3</v>
      </c>
      <c r="I41" s="436">
        <v>2.7</v>
      </c>
      <c r="J41" s="155"/>
    </row>
    <row r="42" spans="1:10" x14ac:dyDescent="0.2">
      <c r="A42" s="244" t="s">
        <v>10</v>
      </c>
      <c r="B42" s="247">
        <v>22.704999999999998</v>
      </c>
      <c r="C42" s="436">
        <v>22.785</v>
      </c>
      <c r="D42" s="247">
        <v>6.9</v>
      </c>
      <c r="E42" s="436">
        <v>7</v>
      </c>
      <c r="F42" s="247">
        <v>5.6</v>
      </c>
      <c r="G42" s="436">
        <v>5.6</v>
      </c>
      <c r="H42" s="247">
        <v>2.4</v>
      </c>
      <c r="I42" s="436">
        <v>2.6</v>
      </c>
      <c r="J42" s="155"/>
    </row>
    <row r="43" spans="1:10" x14ac:dyDescent="0.2">
      <c r="A43" s="244" t="s">
        <v>258</v>
      </c>
      <c r="B43" s="247">
        <v>23.7</v>
      </c>
      <c r="C43" s="436">
        <v>24.5</v>
      </c>
      <c r="D43" s="247">
        <v>8.1999999999999993</v>
      </c>
      <c r="E43" s="436">
        <v>9</v>
      </c>
      <c r="F43" s="247">
        <v>7</v>
      </c>
      <c r="G43" s="436">
        <v>7.7</v>
      </c>
      <c r="H43" s="247">
        <v>3.19</v>
      </c>
      <c r="I43" s="436">
        <v>3.9</v>
      </c>
      <c r="J43" s="155"/>
    </row>
    <row r="44" spans="1:10" x14ac:dyDescent="0.2">
      <c r="A44" s="244" t="s">
        <v>259</v>
      </c>
      <c r="B44" s="247">
        <v>23.5</v>
      </c>
      <c r="C44" s="436">
        <v>23.6</v>
      </c>
      <c r="D44" s="247">
        <v>8.1999999999999993</v>
      </c>
      <c r="E44" s="436">
        <v>8.3000000000000007</v>
      </c>
      <c r="F44" s="247">
        <v>6.1</v>
      </c>
      <c r="G44" s="436">
        <v>6.3</v>
      </c>
      <c r="H44" s="247">
        <v>3</v>
      </c>
      <c r="I44" s="436">
        <v>3</v>
      </c>
      <c r="J44" s="155"/>
    </row>
    <row r="45" spans="1:10" x14ac:dyDescent="0.2">
      <c r="A45" s="244" t="s">
        <v>11</v>
      </c>
      <c r="B45" s="247">
        <v>22.8</v>
      </c>
      <c r="C45" s="436">
        <v>22.155000000000001</v>
      </c>
      <c r="D45" s="247">
        <v>7</v>
      </c>
      <c r="E45" s="436">
        <v>6.3</v>
      </c>
      <c r="F45" s="247">
        <v>6.3</v>
      </c>
      <c r="G45" s="436">
        <v>5.7</v>
      </c>
      <c r="H45" s="247">
        <v>3</v>
      </c>
      <c r="I45" s="436">
        <v>2</v>
      </c>
      <c r="J45" s="155"/>
    </row>
    <row r="46" spans="1:10" x14ac:dyDescent="0.2">
      <c r="A46" s="244" t="s">
        <v>260</v>
      </c>
      <c r="B46" s="247">
        <v>25.09</v>
      </c>
      <c r="C46" s="436">
        <v>24.9</v>
      </c>
      <c r="D46" s="247">
        <v>6.65</v>
      </c>
      <c r="E46" s="436">
        <v>6.5</v>
      </c>
      <c r="F46" s="247">
        <v>7.1</v>
      </c>
      <c r="G46" s="436">
        <v>7.1</v>
      </c>
      <c r="H46" s="247">
        <v>3.3</v>
      </c>
      <c r="I46" s="436">
        <v>3.3250000000000002</v>
      </c>
      <c r="J46" s="155"/>
    </row>
    <row r="47" spans="1:10" x14ac:dyDescent="0.2">
      <c r="A47" s="244" t="s">
        <v>12</v>
      </c>
      <c r="B47" s="247">
        <v>24</v>
      </c>
      <c r="C47" s="436">
        <v>24.19</v>
      </c>
      <c r="D47" s="247">
        <v>8.1999999999999993</v>
      </c>
      <c r="E47" s="436">
        <v>8.4</v>
      </c>
      <c r="F47" s="247">
        <v>7.3</v>
      </c>
      <c r="G47" s="436">
        <v>7.3</v>
      </c>
      <c r="H47" s="247">
        <v>4.0999999999999996</v>
      </c>
      <c r="I47" s="436">
        <v>3.6</v>
      </c>
      <c r="J47" s="155"/>
    </row>
    <row r="48" spans="1:10" x14ac:dyDescent="0.2">
      <c r="A48" s="244" t="s">
        <v>13</v>
      </c>
      <c r="B48" s="247">
        <v>23.454999999999998</v>
      </c>
      <c r="C48" s="436">
        <v>23.504999999999999</v>
      </c>
      <c r="D48" s="247">
        <v>8.1050000000000004</v>
      </c>
      <c r="E48" s="436">
        <v>8.1999999999999993</v>
      </c>
      <c r="F48" s="247">
        <v>7.2</v>
      </c>
      <c r="G48" s="436">
        <v>6.8</v>
      </c>
      <c r="H48" s="247">
        <v>4.3</v>
      </c>
      <c r="I48" s="436">
        <v>3.3</v>
      </c>
      <c r="J48" s="155"/>
    </row>
    <row r="49" spans="1:10" x14ac:dyDescent="0.2">
      <c r="A49" s="244" t="s">
        <v>14</v>
      </c>
      <c r="B49" s="247">
        <v>24.1</v>
      </c>
      <c r="C49" s="436">
        <v>22.5</v>
      </c>
      <c r="D49" s="247">
        <v>8.6999999999999993</v>
      </c>
      <c r="E49" s="436">
        <v>7.2</v>
      </c>
      <c r="F49" s="247">
        <v>6</v>
      </c>
      <c r="G49" s="436">
        <v>6.8</v>
      </c>
      <c r="H49" s="247">
        <v>2.7</v>
      </c>
      <c r="I49" s="436">
        <v>3.1</v>
      </c>
      <c r="J49" s="155"/>
    </row>
    <row r="50" spans="1:10" x14ac:dyDescent="0.2">
      <c r="A50" s="274"/>
      <c r="B50" s="247"/>
      <c r="C50" s="246"/>
      <c r="D50" s="247"/>
      <c r="E50" s="246"/>
      <c r="F50" s="247"/>
      <c r="G50" s="246"/>
      <c r="H50" s="247"/>
      <c r="I50" s="246"/>
      <c r="J50" s="155"/>
    </row>
    <row r="51" spans="1:10" x14ac:dyDescent="0.2">
      <c r="A51" s="272" t="s">
        <v>261</v>
      </c>
      <c r="B51" s="271">
        <v>24.4</v>
      </c>
      <c r="C51" s="435">
        <v>24.2</v>
      </c>
      <c r="D51" s="271">
        <v>9</v>
      </c>
      <c r="E51" s="435">
        <v>8.9</v>
      </c>
      <c r="F51" s="271">
        <v>6.4</v>
      </c>
      <c r="G51" s="435">
        <v>7</v>
      </c>
      <c r="H51" s="271">
        <v>3.3</v>
      </c>
      <c r="I51" s="435">
        <v>3.4</v>
      </c>
      <c r="J51" s="155"/>
    </row>
    <row r="52" spans="1:10" x14ac:dyDescent="0.2">
      <c r="A52" s="244" t="s">
        <v>262</v>
      </c>
      <c r="B52" s="247">
        <v>24.364999999999998</v>
      </c>
      <c r="C52" s="436">
        <v>24.4</v>
      </c>
      <c r="D52" s="247">
        <v>9</v>
      </c>
      <c r="E52" s="436">
        <v>9.0350000000000001</v>
      </c>
      <c r="F52" s="247">
        <v>6</v>
      </c>
      <c r="G52" s="436">
        <v>6.5</v>
      </c>
      <c r="H52" s="247">
        <v>3.1</v>
      </c>
      <c r="I52" s="436">
        <v>3.1</v>
      </c>
      <c r="J52" s="155"/>
    </row>
    <row r="53" spans="1:10" x14ac:dyDescent="0.2">
      <c r="A53" s="244" t="s">
        <v>15</v>
      </c>
      <c r="B53" s="247">
        <v>24.4</v>
      </c>
      <c r="C53" s="436">
        <v>24.11</v>
      </c>
      <c r="D53" s="247">
        <v>9.0350000000000001</v>
      </c>
      <c r="E53" s="436">
        <v>8.8000000000000007</v>
      </c>
      <c r="F53" s="247">
        <v>6.9</v>
      </c>
      <c r="G53" s="436">
        <v>7.8</v>
      </c>
      <c r="H53" s="247">
        <v>3.6</v>
      </c>
      <c r="I53" s="436">
        <v>3.9</v>
      </c>
      <c r="J53" s="155"/>
    </row>
    <row r="54" spans="1:10" x14ac:dyDescent="0.2">
      <c r="A54" s="275"/>
      <c r="B54" s="247"/>
      <c r="C54" s="431"/>
      <c r="D54" s="247"/>
      <c r="E54" s="432"/>
      <c r="F54" s="247"/>
      <c r="G54" s="433"/>
      <c r="H54" s="247"/>
      <c r="I54" s="434"/>
      <c r="J54" s="155"/>
    </row>
    <row r="55" spans="1:10" x14ac:dyDescent="0.2">
      <c r="A55" s="272" t="s">
        <v>263</v>
      </c>
      <c r="B55" s="271">
        <v>22.4</v>
      </c>
      <c r="C55" s="435">
        <v>22.6</v>
      </c>
      <c r="D55" s="271">
        <v>7.7</v>
      </c>
      <c r="E55" s="435">
        <v>7.9</v>
      </c>
      <c r="F55" s="271">
        <v>6.3</v>
      </c>
      <c r="G55" s="435">
        <v>6.8</v>
      </c>
      <c r="H55" s="271">
        <v>3</v>
      </c>
      <c r="I55" s="435">
        <v>3.4</v>
      </c>
      <c r="J55" s="155"/>
    </row>
    <row r="56" spans="1:10" x14ac:dyDescent="0.2">
      <c r="A56" s="244" t="s">
        <v>16</v>
      </c>
      <c r="B56" s="247">
        <v>22</v>
      </c>
      <c r="C56" s="436">
        <v>22</v>
      </c>
      <c r="D56" s="247">
        <v>7.4</v>
      </c>
      <c r="E56" s="436">
        <v>7.4</v>
      </c>
      <c r="F56" s="247">
        <v>6.2</v>
      </c>
      <c r="G56" s="436">
        <v>6.15</v>
      </c>
      <c r="H56" s="247">
        <v>2.6</v>
      </c>
      <c r="I56" s="436">
        <v>2.4</v>
      </c>
      <c r="J56" s="155"/>
    </row>
    <row r="57" spans="1:10" x14ac:dyDescent="0.2">
      <c r="A57" s="244" t="s">
        <v>264</v>
      </c>
      <c r="B57" s="247">
        <v>22.1</v>
      </c>
      <c r="C57" s="436">
        <v>22</v>
      </c>
      <c r="D57" s="247">
        <v>7.5</v>
      </c>
      <c r="E57" s="436">
        <v>7.5</v>
      </c>
      <c r="F57" s="247">
        <v>6.3</v>
      </c>
      <c r="G57" s="436">
        <v>6.3</v>
      </c>
      <c r="H57" s="247">
        <v>3.1</v>
      </c>
      <c r="I57" s="436">
        <v>3.04</v>
      </c>
      <c r="J57" s="155"/>
    </row>
    <row r="58" spans="1:10" x14ac:dyDescent="0.2">
      <c r="A58" s="244" t="s">
        <v>17</v>
      </c>
      <c r="B58" s="247">
        <v>23.5</v>
      </c>
      <c r="C58" s="436">
        <v>23.5</v>
      </c>
      <c r="D58" s="247">
        <v>8.9</v>
      </c>
      <c r="E58" s="436">
        <v>8.9</v>
      </c>
      <c r="F58" s="247">
        <v>7.19</v>
      </c>
      <c r="G58" s="436">
        <v>7.6</v>
      </c>
      <c r="H58" s="247">
        <v>3.56</v>
      </c>
      <c r="I58" s="436">
        <v>3.9624999999999999</v>
      </c>
      <c r="J58" s="155"/>
    </row>
    <row r="59" spans="1:10" x14ac:dyDescent="0.2">
      <c r="A59" s="244" t="s">
        <v>18</v>
      </c>
      <c r="B59" s="247">
        <v>22.8</v>
      </c>
      <c r="C59" s="436">
        <v>23.96</v>
      </c>
      <c r="D59" s="247">
        <v>8.1999999999999993</v>
      </c>
      <c r="E59" s="436">
        <v>9.3849999999999998</v>
      </c>
      <c r="F59" s="247">
        <v>6.5</v>
      </c>
      <c r="G59" s="436">
        <v>7.88</v>
      </c>
      <c r="H59" s="247">
        <v>3.13</v>
      </c>
      <c r="I59" s="436">
        <v>4.1150000000000002</v>
      </c>
      <c r="J59" s="155"/>
    </row>
    <row r="60" spans="1:10" x14ac:dyDescent="0.2">
      <c r="A60" s="244" t="s">
        <v>265</v>
      </c>
      <c r="B60" s="247">
        <v>22.8</v>
      </c>
      <c r="C60" s="436">
        <v>22.8</v>
      </c>
      <c r="D60" s="247">
        <v>7.2</v>
      </c>
      <c r="E60" s="436">
        <v>7.2750000000000004</v>
      </c>
      <c r="F60" s="247">
        <v>5.9</v>
      </c>
      <c r="G60" s="436">
        <v>7</v>
      </c>
      <c r="H60" s="247">
        <v>2.8</v>
      </c>
      <c r="I60" s="436">
        <v>3.3</v>
      </c>
      <c r="J60" s="155"/>
    </row>
    <row r="61" spans="1:10" x14ac:dyDescent="0.2">
      <c r="A61" s="248" t="s">
        <v>19</v>
      </c>
      <c r="B61" s="249">
        <v>21.3</v>
      </c>
      <c r="C61" s="437">
        <v>21.515000000000001</v>
      </c>
      <c r="D61" s="249">
        <v>6.7</v>
      </c>
      <c r="E61" s="437">
        <v>6.94</v>
      </c>
      <c r="F61" s="249">
        <v>5.8</v>
      </c>
      <c r="G61" s="437">
        <v>5.8</v>
      </c>
      <c r="H61" s="249">
        <v>2.5</v>
      </c>
      <c r="I61" s="437">
        <v>2.7</v>
      </c>
      <c r="J61" s="155"/>
    </row>
    <row r="62" spans="1:10" x14ac:dyDescent="0.2">
      <c r="A62" s="155"/>
      <c r="B62" s="155"/>
      <c r="C62" s="155"/>
      <c r="D62" s="155"/>
      <c r="E62" s="155"/>
      <c r="F62" s="155"/>
      <c r="G62" s="155"/>
      <c r="H62" s="155"/>
      <c r="I62" s="155"/>
      <c r="J62" s="155"/>
    </row>
    <row r="63" spans="1:10" x14ac:dyDescent="0.2">
      <c r="A63" s="155"/>
      <c r="B63" s="155"/>
      <c r="C63" s="155"/>
      <c r="D63" s="155"/>
      <c r="E63" s="155"/>
      <c r="F63" s="155"/>
      <c r="G63" s="155"/>
      <c r="H63" s="155"/>
      <c r="I63" s="155"/>
      <c r="J63" s="155"/>
    </row>
    <row r="64" spans="1:10" x14ac:dyDescent="0.2">
      <c r="A64" s="124" t="s">
        <v>273</v>
      </c>
      <c r="B64" s="155"/>
      <c r="C64" s="155"/>
      <c r="D64" s="155"/>
      <c r="E64" s="155"/>
      <c r="F64" s="155"/>
      <c r="G64" s="155"/>
      <c r="H64" s="155"/>
      <c r="I64" s="155"/>
      <c r="J64" s="155"/>
    </row>
    <row r="65" spans="1:10" x14ac:dyDescent="0.2">
      <c r="A65" s="548" t="s">
        <v>266</v>
      </c>
      <c r="B65" s="242">
        <v>2018</v>
      </c>
      <c r="C65" s="243">
        <v>2019</v>
      </c>
      <c r="D65" s="155"/>
      <c r="E65" s="155"/>
      <c r="F65" s="155"/>
      <c r="G65" s="155"/>
      <c r="H65" s="155"/>
      <c r="I65" s="155"/>
      <c r="J65" s="155"/>
    </row>
    <row r="66" spans="1:10" x14ac:dyDescent="0.2">
      <c r="A66" s="244" t="s">
        <v>267</v>
      </c>
      <c r="B66" s="245">
        <v>8.6</v>
      </c>
      <c r="C66" s="436">
        <v>10.5</v>
      </c>
      <c r="D66" s="155"/>
      <c r="E66" s="155"/>
      <c r="F66" s="155"/>
      <c r="G66" s="155"/>
      <c r="H66" s="155"/>
      <c r="I66" s="155"/>
      <c r="J66" s="155"/>
    </row>
    <row r="67" spans="1:10" s="106" customFormat="1" x14ac:dyDescent="0.2">
      <c r="A67" s="244" t="s">
        <v>268</v>
      </c>
      <c r="B67" s="247" t="s">
        <v>20</v>
      </c>
      <c r="C67" s="436">
        <v>4.0999999999999996</v>
      </c>
      <c r="D67" s="155"/>
      <c r="E67" s="155"/>
      <c r="F67" s="155"/>
      <c r="G67" s="155"/>
      <c r="H67" s="155"/>
      <c r="I67" s="155"/>
      <c r="J67" s="155"/>
    </row>
    <row r="68" spans="1:10" x14ac:dyDescent="0.2">
      <c r="A68" s="244" t="s">
        <v>269</v>
      </c>
      <c r="B68" s="247">
        <v>5.0999999999999996</v>
      </c>
      <c r="C68" s="436">
        <v>5.5</v>
      </c>
      <c r="D68" s="155"/>
      <c r="E68" s="155"/>
      <c r="F68" s="155"/>
      <c r="G68" s="155"/>
      <c r="H68" s="155"/>
      <c r="I68" s="155"/>
      <c r="J68" s="155"/>
    </row>
    <row r="69" spans="1:10" x14ac:dyDescent="0.2">
      <c r="A69" s="244" t="s">
        <v>270</v>
      </c>
      <c r="B69" s="247">
        <v>4.4000000000000004</v>
      </c>
      <c r="C69" s="436">
        <v>4.9000000000000004</v>
      </c>
      <c r="D69" s="155"/>
      <c r="E69" s="155"/>
      <c r="F69" s="155"/>
      <c r="G69" s="155"/>
      <c r="H69" s="155"/>
      <c r="I69" s="155"/>
      <c r="J69" s="155"/>
    </row>
    <row r="70" spans="1:10" x14ac:dyDescent="0.2">
      <c r="A70" s="244" t="s">
        <v>271</v>
      </c>
      <c r="B70" s="247">
        <v>11</v>
      </c>
      <c r="C70" s="436">
        <v>10.8</v>
      </c>
      <c r="D70" s="155"/>
      <c r="E70" s="155"/>
      <c r="F70" s="155"/>
      <c r="G70" s="155"/>
      <c r="H70" s="155"/>
      <c r="I70" s="155"/>
      <c r="J70" s="155"/>
    </row>
    <row r="71" spans="1:10" x14ac:dyDescent="0.2">
      <c r="A71" s="248" t="s">
        <v>272</v>
      </c>
      <c r="B71" s="249">
        <v>11.1</v>
      </c>
      <c r="C71" s="437">
        <v>13.4</v>
      </c>
      <c r="D71" s="155"/>
      <c r="E71" s="155"/>
      <c r="F71" s="155"/>
      <c r="G71" s="155"/>
      <c r="H71" s="155"/>
      <c r="I71" s="155"/>
      <c r="J71" s="155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2019-05-22T08:44:21Z</dcterms:created>
  <dcterms:modified xsi:type="dcterms:W3CDTF">2019-05-22T08:44:25Z</dcterms:modified>
</cp:coreProperties>
</file>