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0" yWindow="240" windowWidth="18600" windowHeight="11745"/>
  </bookViews>
  <sheets>
    <sheet name="General data" sheetId="2" r:id="rId1"/>
    <sheet name="Means of payment in Norway" sheetId="3" r:id="rId2"/>
    <sheet name="Payment infrastructure" sheetId="4" r:id="rId3"/>
    <sheet name="Retail payment services" sheetId="5" r:id="rId4"/>
    <sheet name="Prices" sheetId="29" r:id="rId5"/>
    <sheet name="&quot;Send Money Home&quot;" sheetId="31" r:id="rId6"/>
  </sheets>
  <calcPr calcId="145621" fullPrecision="0"/>
</workbook>
</file>

<file path=xl/calcChain.xml><?xml version="1.0" encoding="utf-8"?>
<calcChain xmlns="http://schemas.openxmlformats.org/spreadsheetml/2006/main">
  <c r="L83" i="5" l="1"/>
  <c r="G52" i="31" l="1"/>
  <c r="F52" i="31"/>
  <c r="E52" i="31"/>
  <c r="D52" i="31"/>
  <c r="C52" i="31"/>
  <c r="B52" i="31"/>
  <c r="G48" i="31"/>
  <c r="F48" i="31"/>
  <c r="E48" i="31"/>
  <c r="D48" i="31"/>
  <c r="C48" i="31"/>
  <c r="B48" i="31"/>
  <c r="G36" i="31"/>
  <c r="F36" i="31"/>
  <c r="E36" i="31"/>
  <c r="D36" i="31"/>
  <c r="C36" i="31"/>
  <c r="B36" i="31"/>
  <c r="G28" i="31"/>
  <c r="F28" i="31"/>
  <c r="E28" i="31"/>
  <c r="D28" i="31"/>
  <c r="C28" i="31"/>
  <c r="B28" i="31"/>
  <c r="G22" i="31"/>
  <c r="F22" i="31"/>
  <c r="E22" i="31"/>
  <c r="D22" i="31"/>
  <c r="C22" i="31"/>
  <c r="B22" i="31"/>
  <c r="F237" i="5" l="1"/>
  <c r="E237" i="5"/>
  <c r="D237" i="5"/>
  <c r="C237" i="5"/>
  <c r="F236" i="5"/>
  <c r="E236" i="5"/>
  <c r="D236" i="5"/>
  <c r="C236" i="5"/>
  <c r="F235" i="5"/>
  <c r="E235" i="5"/>
  <c r="D235" i="5"/>
  <c r="C235" i="5"/>
  <c r="E234" i="5"/>
  <c r="D234" i="5"/>
  <c r="C234" i="5"/>
  <c r="F232" i="5"/>
  <c r="E232" i="5"/>
  <c r="D232" i="5"/>
  <c r="C232" i="5"/>
  <c r="F231" i="5"/>
  <c r="E231" i="5"/>
  <c r="D231" i="5"/>
  <c r="C231" i="5"/>
  <c r="F230" i="5"/>
  <c r="F229" i="5" s="1"/>
  <c r="E230" i="5"/>
  <c r="D230" i="5"/>
  <c r="C230" i="5"/>
  <c r="E229" i="5"/>
  <c r="D229" i="5"/>
  <c r="C229" i="5"/>
  <c r="F234" i="5" l="1"/>
  <c r="L10" i="3"/>
  <c r="K10" i="3"/>
  <c r="J10" i="3"/>
  <c r="I10" i="3"/>
  <c r="H10" i="3"/>
  <c r="G10" i="3"/>
  <c r="F10" i="3"/>
  <c r="E10" i="3"/>
  <c r="D10" i="3"/>
  <c r="C10" i="3"/>
  <c r="B10" i="3"/>
  <c r="L5" i="4" l="1"/>
  <c r="K5" i="4"/>
  <c r="C6" i="3" l="1"/>
  <c r="C5" i="3" s="1"/>
  <c r="D6" i="3"/>
  <c r="D5" i="3" s="1"/>
  <c r="E6" i="3"/>
  <c r="E5" i="3" s="1"/>
  <c r="F6" i="3"/>
  <c r="F5" i="3" s="1"/>
  <c r="G6" i="3"/>
  <c r="G5" i="3" s="1"/>
  <c r="H6" i="3"/>
  <c r="H5" i="3" s="1"/>
  <c r="I6" i="3"/>
  <c r="I5" i="3" s="1"/>
  <c r="J6" i="3"/>
  <c r="J5" i="3" s="1"/>
  <c r="K6" i="3"/>
  <c r="K5" i="3" s="1"/>
  <c r="L6" i="3"/>
  <c r="L5" i="3" s="1"/>
  <c r="B6" i="3"/>
  <c r="B5" i="3" s="1"/>
  <c r="K30" i="3"/>
  <c r="J30" i="3"/>
  <c r="I30" i="3"/>
  <c r="H30" i="3"/>
  <c r="G30" i="3"/>
  <c r="F30" i="3"/>
  <c r="E30" i="3"/>
  <c r="D30" i="3"/>
  <c r="C30" i="3"/>
  <c r="B30" i="3"/>
</calcChain>
</file>

<file path=xl/sharedStrings.xml><?xml version="1.0" encoding="utf-8"?>
<sst xmlns="http://schemas.openxmlformats.org/spreadsheetml/2006/main" count="649" uniqueCount="271">
  <si>
    <t>:</t>
  </si>
  <si>
    <t>BankAxept</t>
  </si>
  <si>
    <t xml:space="preserve">BankAxept </t>
  </si>
  <si>
    <t>SWIFT</t>
  </si>
  <si>
    <r>
      <t xml:space="preserve">            26 344 </t>
    </r>
    <r>
      <rPr>
        <vertAlign val="superscript"/>
        <sz val="10"/>
        <rFont val="Arial Narrow"/>
        <family val="2"/>
      </rPr>
      <t>1</t>
    </r>
  </si>
  <si>
    <r>
      <t xml:space="preserve">             1 039 </t>
    </r>
    <r>
      <rPr>
        <vertAlign val="superscript"/>
        <sz val="10"/>
        <rFont val="Arial Narrow"/>
        <family val="2"/>
      </rPr>
      <t>1</t>
    </r>
  </si>
  <si>
    <t>Latvia</t>
  </si>
  <si>
    <t>Romania</t>
  </si>
  <si>
    <t>Bosnia-Herzegovina</t>
  </si>
  <si>
    <t>Kosovo</t>
  </si>
  <si>
    <t>Serbia</t>
  </si>
  <si>
    <t>Asia</t>
  </si>
  <si>
    <t>Afghanistan</t>
  </si>
  <si>
    <t>India</t>
  </si>
  <si>
    <t>Pakistan</t>
  </si>
  <si>
    <t>Sri Lanka</t>
  </si>
  <si>
    <t>Thailand</t>
  </si>
  <si>
    <t>Vietnam</t>
  </si>
  <si>
    <t>Chile</t>
  </si>
  <si>
    <t>Eritrea</t>
  </si>
  <si>
    <t>Gambia</t>
  </si>
  <si>
    <t>Ghana</t>
  </si>
  <si>
    <t>Nigeria</t>
  </si>
  <si>
    <t>-</t>
  </si>
  <si>
    <t>Table 1: General statistical data for Norway</t>
  </si>
  <si>
    <t>Population (as at 1 Jan., in millions)</t>
  </si>
  <si>
    <t>GDP, market value (in billions of NOK)</t>
  </si>
  <si>
    <t>Mainland GDP, market value (in billions of NOK)</t>
  </si>
  <si>
    <t>Total household consumption (in billions of NOK)</t>
  </si>
  <si>
    <t>Table 2: Means of payment used by the public (at year-end, in millions of NOK)</t>
  </si>
  <si>
    <t xml:space="preserve">Money supply (M2) </t>
  </si>
  <si>
    <t>Narrow money supply (M1)</t>
  </si>
  <si>
    <t>Banknotes and coins</t>
  </si>
  <si>
    <t>Deposits in current accounts</t>
  </si>
  <si>
    <t>Other deposits</t>
  </si>
  <si>
    <t>Certificates of deposit + units in money market funds</t>
  </si>
  <si>
    <t>Tabell 3: Bank liquidity (in millions of NOK). Annual average</t>
  </si>
  <si>
    <t>Sight deposits</t>
  </si>
  <si>
    <t>Banks’ deposits at the central bank at the reserve rate</t>
  </si>
  <si>
    <t>Deposits at the central bank (F-deposits)</t>
  </si>
  <si>
    <t>Lending (F-loans + D-loans)</t>
  </si>
  <si>
    <r>
      <t>1</t>
    </r>
    <r>
      <rPr>
        <sz val="10"/>
        <rFont val="Arial Narrow"/>
        <family val="2"/>
      </rPr>
      <t>Average from 3 October 2011</t>
    </r>
  </si>
  <si>
    <t>Table 4: Banknotes and coins. Annual average (in millions of NOK)</t>
  </si>
  <si>
    <t>Total</t>
  </si>
  <si>
    <t>Total banknotes</t>
  </si>
  <si>
    <t>1000-krone</t>
  </si>
  <si>
    <t>500-krone</t>
  </si>
  <si>
    <t>200-krone</t>
  </si>
  <si>
    <t>100-krone</t>
  </si>
  <si>
    <t>50-krone</t>
  </si>
  <si>
    <t>Total coins</t>
  </si>
  <si>
    <t>20-krone</t>
  </si>
  <si>
    <t>10-krone</t>
  </si>
  <si>
    <t>5-krone</t>
  </si>
  <si>
    <t>1-krone</t>
  </si>
  <si>
    <t>0.5 krone</t>
  </si>
  <si>
    <t>0.1 krone</t>
  </si>
  <si>
    <t>Table 5: Institutional infrastructure</t>
  </si>
  <si>
    <t>Number of banks</t>
  </si>
  <si>
    <t>Savings banks</t>
  </si>
  <si>
    <t>Commercial banks</t>
  </si>
  <si>
    <t>Number of foreign bank branches in Norway</t>
  </si>
  <si>
    <t>Electronic money institutions</t>
  </si>
  <si>
    <t>Table 6: Number of agreements</t>
  </si>
  <si>
    <t>Online banking agreements</t>
  </si>
  <si>
    <t>Online banking agreements - retail customers</t>
  </si>
  <si>
    <t>Online banking agreements - corporate customers</t>
  </si>
  <si>
    <t>Company terminal giro agreements</t>
  </si>
  <si>
    <t>Postal giro agreements</t>
  </si>
  <si>
    <t>Avtalegiro - payees</t>
  </si>
  <si>
    <t>Autogiro - payees</t>
  </si>
  <si>
    <t>Table 7: Number of cards issued (in thousands), number of functions in cards issued (in thousands) and number of terminals</t>
  </si>
  <si>
    <r>
      <t>Number of cards issued</t>
    </r>
    <r>
      <rPr>
        <b/>
        <vertAlign val="superscript"/>
        <sz val="10"/>
        <rFont val="Arial Narrow"/>
        <family val="2"/>
      </rPr>
      <t>1</t>
    </r>
  </si>
  <si>
    <t xml:space="preserve">Chip cards </t>
  </si>
  <si>
    <t>Magnetic stripe cards</t>
  </si>
  <si>
    <t>Number of functions in cards issued</t>
  </si>
  <si>
    <t>Debit functions</t>
  </si>
  <si>
    <t>Bank cards/BankAxept</t>
  </si>
  <si>
    <t>Payment cards issued by international card companies</t>
  </si>
  <si>
    <t>Billing functions (payment cards issued by international card companies)</t>
  </si>
  <si>
    <t>Credit functions</t>
  </si>
  <si>
    <t>Domestic credit cards</t>
  </si>
  <si>
    <r>
      <t>E-money</t>
    </r>
    <r>
      <rPr>
        <b/>
        <vertAlign val="superscript"/>
        <sz val="10"/>
        <rFont val="Arial Narrow"/>
        <family val="2"/>
      </rPr>
      <t>2</t>
    </r>
  </si>
  <si>
    <t>Number of terminals that accept BankAxept cards</t>
  </si>
  <si>
    <t>ATMs</t>
  </si>
  <si>
    <t>Payment terminals (EFTPOS)</t>
  </si>
  <si>
    <t>Owned by banks</t>
  </si>
  <si>
    <t>Owned by others</t>
  </si>
  <si>
    <t>Number of locations with payment terminals (EFTPOS) that accept BankAxept cards</t>
  </si>
  <si>
    <t>Table 8: Use of payment services (in millions of transactions)</t>
  </si>
  <si>
    <t>Debit and credit transfers (giros)</t>
  </si>
  <si>
    <t>Paper-based</t>
  </si>
  <si>
    <t>Payment cards (goods purchases)</t>
  </si>
  <si>
    <t>Electronic</t>
  </si>
  <si>
    <t>Manual</t>
  </si>
  <si>
    <t>Cheques</t>
  </si>
  <si>
    <t>Table 9: Debit and credit transfers (giros) (in millions of transactions)</t>
  </si>
  <si>
    <t>Company terminal giro</t>
  </si>
  <si>
    <t>Online banking</t>
  </si>
  <si>
    <t>Online banking solutions for retail customers</t>
  </si>
  <si>
    <t>Online banking solutions for corporate customers</t>
  </si>
  <si>
    <t>Mobile banking</t>
  </si>
  <si>
    <t>Mobile banking solutions for retail customers</t>
  </si>
  <si>
    <t>Mobile banking solutions for corporate customers</t>
  </si>
  <si>
    <t>Telegiros</t>
  </si>
  <si>
    <t>Miscellaneous other electronic credit transfers</t>
  </si>
  <si>
    <t>Company terminal giros and online banking as money order</t>
  </si>
  <si>
    <t>Postal giros</t>
  </si>
  <si>
    <t>Giros delivered at the counter - account debits</t>
  </si>
  <si>
    <t>Direct debits</t>
  </si>
  <si>
    <t>Giros delivered at the counter - cash payments</t>
  </si>
  <si>
    <t>Credit transfers</t>
  </si>
  <si>
    <t>Total use of Norwegian cards (in Norway and abroad)</t>
  </si>
  <si>
    <t>Goods purchases</t>
  </si>
  <si>
    <t>Goods purchases without cashback</t>
  </si>
  <si>
    <t>Goods purchases with cashback</t>
  </si>
  <si>
    <t>Cash withdrawals without goods purchases</t>
  </si>
  <si>
    <t>Use of Norwegian cards by function</t>
  </si>
  <si>
    <t>E-money</t>
  </si>
  <si>
    <t>Use of foreign cards in Norway</t>
  </si>
  <si>
    <t>Cash withdrawals</t>
  </si>
  <si>
    <t>Use of Norwegian cards abroad</t>
  </si>
  <si>
    <t>Table 10b: Use of terminals (in millions of transactions)</t>
  </si>
  <si>
    <t>Cash withdrawals from ATMs</t>
  </si>
  <si>
    <t>Goods purchases in EFTPOS terminals that accept bank cards/BankAxept</t>
  </si>
  <si>
    <t>Of which bank cards/BankAxept goods purchases with cashback</t>
  </si>
  <si>
    <t>Goods purchases in other Norwegian payment terminals</t>
  </si>
  <si>
    <t>Use of Norwegian cards in Norwegian terminals</t>
  </si>
  <si>
    <t>Cards issued by international card companies</t>
  </si>
  <si>
    <t>Goods purchases in payment terminals</t>
  </si>
  <si>
    <t>Bank cards/BankAxept - goods purchases (including purchases with cashback) in EFTPOS terminals</t>
  </si>
  <si>
    <t>BankAxess - goods purchases</t>
  </si>
  <si>
    <t>Domestic credit cards - goods purchases</t>
  </si>
  <si>
    <t>Cards issued by international card companies - goods purchases</t>
  </si>
  <si>
    <t>Cards issued by oil companies</t>
  </si>
  <si>
    <t xml:space="preserve">Use of Norwegian cards (in Norway and abroad) </t>
  </si>
  <si>
    <t>Norwegian cards in Norway</t>
  </si>
  <si>
    <t>Norwegian cards abroad</t>
  </si>
  <si>
    <t>Table 11: Cross-border transfers registered in the Register of Crossborder Transactions and Currency Exchange (transactions in millions)</t>
  </si>
  <si>
    <t xml:space="preserve">Transfers from Norway </t>
  </si>
  <si>
    <t>Foreign currency cheques</t>
  </si>
  <si>
    <t>Other transfers (MoneyGram, Western Union, etc.)</t>
  </si>
  <si>
    <t xml:space="preserve">Transfers to Norway </t>
  </si>
  <si>
    <t>Table 12: Use of payment services (in billions of NOK)</t>
  </si>
  <si>
    <t>Table 13: Debit and credit transfers (giros) (in billions of NOK)</t>
  </si>
  <si>
    <t xml:space="preserve">       Electronic </t>
  </si>
  <si>
    <t>Cashback from EFTPOS terminals</t>
  </si>
  <si>
    <t xml:space="preserve">Table 14b: Use of terminals (in billions of NOK) </t>
  </si>
  <si>
    <t>Goods purchases in EFTPOS terminals that accept bank cards/BankAxept cards</t>
  </si>
  <si>
    <t>Cashback with goods purchases using BankAxept cards</t>
  </si>
  <si>
    <t>Goods purchases at other Norwegian payment terminals</t>
  </si>
  <si>
    <t xml:space="preserve">    Bank cards/BankAxept </t>
  </si>
  <si>
    <t>Bank cards/BankAxept - goods purchases in EFTPOS terminals</t>
  </si>
  <si>
    <t>Use of foreign cards in Norwegian terminals</t>
  </si>
  <si>
    <t>Table 16: Prices for domestic payment services, retail customers. Weighted average (NOK). 1 January each year</t>
  </si>
  <si>
    <t>Customers who do not belong to loyalty schemes</t>
  </si>
  <si>
    <t>Customers who belong to loyalty schemes</t>
  </si>
  <si>
    <t>Payments</t>
  </si>
  <si>
    <t xml:space="preserve">Online banking (with CID), per payment </t>
  </si>
  <si>
    <t>Online banking - annual fee</t>
  </si>
  <si>
    <t xml:space="preserve">Direct debit (AvtaleGiro), per payment  </t>
  </si>
  <si>
    <t xml:space="preserve">Mobile banking (with CID), per payment </t>
  </si>
  <si>
    <t>Mobile banking - transfers between own accounts, per transfer</t>
  </si>
  <si>
    <t>Mobile banking - info by SMS</t>
  </si>
  <si>
    <t xml:space="preserve">Credit transfer via postal giro, per payment  </t>
  </si>
  <si>
    <t>Giro over the counter - account debit, per payment</t>
  </si>
  <si>
    <t xml:space="preserve">Giro over the counter - cash payment, per payment </t>
  </si>
  <si>
    <t>BankAxept cards in payment terminals (EFTPOS), per payment</t>
  </si>
  <si>
    <t>Credit card from international credit card company, annual fee</t>
  </si>
  <si>
    <t>BankAxept cards (combined with debet card from int. card comp.), annual fee</t>
  </si>
  <si>
    <t>Cheques - retail customers, per cheque booklet</t>
  </si>
  <si>
    <t>Cheques - retail customers, per cheque payment</t>
  </si>
  <si>
    <t>ATM withdrawals, debit cards</t>
  </si>
  <si>
    <t>Own bank’s ATMs during opening hours, per withdrawal</t>
  </si>
  <si>
    <t>Own bank’s ATMs outside opening hours, per withdrawal</t>
  </si>
  <si>
    <t>Other bank’s ATMs during opening hours, per withdrawal</t>
  </si>
  <si>
    <t>ATM withdrawals, international credit cards</t>
  </si>
  <si>
    <t>Electronic giro services</t>
  </si>
  <si>
    <t>Direct Remittance without notification</t>
  </si>
  <si>
    <t>Direct Remittance with notification</t>
  </si>
  <si>
    <t>Direct Remittance with CID</t>
  </si>
  <si>
    <t>Other company terminal giro without notification</t>
  </si>
  <si>
    <t xml:space="preserve">Other company terminal giro with notification </t>
  </si>
  <si>
    <t xml:space="preserve">Other company terminal giro with CID  </t>
  </si>
  <si>
    <t>Online banking - without notification</t>
  </si>
  <si>
    <t>Online banking - with notification</t>
  </si>
  <si>
    <t>Online  banking - with CID</t>
  </si>
  <si>
    <t xml:space="preserve">Paper-based giro services   </t>
  </si>
  <si>
    <t>Direct Remittance sent as money order</t>
  </si>
  <si>
    <t>Other company terminal giro sent as money order</t>
  </si>
  <si>
    <t>Corporate online banking sent as money order</t>
  </si>
  <si>
    <t>Receipt of payments</t>
  </si>
  <si>
    <t>Direct debits (Autogiro) without notification</t>
  </si>
  <si>
    <t>Optical Character Recognition (OCR) - File</t>
  </si>
  <si>
    <t>GiroMail</t>
  </si>
  <si>
    <t>Optical Character Recognition (OCR) - Return</t>
  </si>
  <si>
    <r>
      <t>Table 18: Prices for transfers from Norway to EU/EEA countries.</t>
    </r>
    <r>
      <rPr>
        <b/>
        <sz val="10"/>
        <rFont val="Arial Narrow"/>
        <family val="2"/>
      </rPr>
      <t xml:space="preserve"> Weighted average (NOK) for a sample of banks. 1 January each year</t>
    </r>
  </si>
  <si>
    <t>Ordinary SWIFT transfer in NOK</t>
  </si>
  <si>
    <t>Without BIC and IBAN, NOK 2 500</t>
  </si>
  <si>
    <t>With BIC and IBAN, NOK 2 500</t>
  </si>
  <si>
    <t>Ordinary SWIFT transfer in EUR</t>
  </si>
  <si>
    <t>Without BIC and IBAN, NOK 2 500 equivalent</t>
  </si>
  <si>
    <t>With BIC and IBAN, NOK 2 500 equivalent</t>
  </si>
  <si>
    <t>Without BIC and IBAN, NOK 150 000</t>
  </si>
  <si>
    <t>With BIC and IBAN, NOK 150 000</t>
  </si>
  <si>
    <t>Without BIC and IBAN, NOK 150 000 equivalent</t>
  </si>
  <si>
    <t>With BIC og IBAN, NOK 150 000 equivalent</t>
  </si>
  <si>
    <t>Cheques to other countries</t>
  </si>
  <si>
    <t>Equivalent to NOK 2 500</t>
  </si>
  <si>
    <t>Table 19: Prices for receipt of payments from EU/EEA countries. Weighted average (NOK) for a sample of banks. 1 January each year</t>
  </si>
  <si>
    <t>Receipt of payments in EUR</t>
  </si>
  <si>
    <t>With BIC and IBAN, NOK 150 000 equivalent</t>
  </si>
  <si>
    <t>Receipt of payments in other currencies</t>
  </si>
  <si>
    <t xml:space="preserve">Receipt of payments from EU/EEA countries </t>
  </si>
  <si>
    <t>Electronic payment order/ automated processing</t>
  </si>
  <si>
    <t>Manual payment order</t>
  </si>
  <si>
    <t>Mobile banking agreements</t>
  </si>
  <si>
    <t>Mobile banking agreements - retail customers</t>
  </si>
  <si>
    <t>Mobile banking agreements - corporate customers</t>
  </si>
  <si>
    <t>Agreements to offer electronic invoicing (eFaktura) - retail customers</t>
  </si>
  <si>
    <t>Agreements to offer electronic invoicing (eFaktura) - corporate customers</t>
  </si>
  <si>
    <t>Direct debit agreements (AvtaleGiro and AutoGiro)</t>
  </si>
  <si>
    <t>Virtual cards</t>
  </si>
  <si>
    <t>Use of Norwegian cards in Norway</t>
  </si>
  <si>
    <t>E-money - goods purchases</t>
  </si>
  <si>
    <t>Other goods purchases in Norway</t>
  </si>
  <si>
    <t>Other goods purchases in Norwegian terminals</t>
  </si>
  <si>
    <t>Table 10c: Use of cards for transactions on the internet (in millions of transactions)</t>
  </si>
  <si>
    <t>Table 10a: Use of payment cards (in millions of transactions)</t>
  </si>
  <si>
    <t>Use of Norwegian terminals</t>
  </si>
  <si>
    <t>Table 14c: Use of cards for transactions on the internet (in billions of NOK)</t>
  </si>
  <si>
    <t>Table 14a: Use of payments cards (in billions of NOK)</t>
  </si>
  <si>
    <t>Table 17: Prices for domestic payment services, corporate customers. Weighted average (NOK). 1 January each year</t>
  </si>
  <si>
    <t>SWIFT express transfer in EUR</t>
  </si>
  <si>
    <t>SWIFT express transfer in NOK</t>
  </si>
  <si>
    <t>E-money cards</t>
  </si>
  <si>
    <t>NOK 1000</t>
  </si>
  <si>
    <t>NOK 3000</t>
  </si>
  <si>
    <t>NOK 5000</t>
  </si>
  <si>
    <t>Transaction in person</t>
  </si>
  <si>
    <t>Online payment order</t>
  </si>
  <si>
    <t>Banks</t>
  </si>
  <si>
    <t>Other fees</t>
  </si>
  <si>
    <t>Exchange rate cost</t>
  </si>
  <si>
    <t>Non-bank financial institutions and payment institutions</t>
  </si>
  <si>
    <t>All providers</t>
  </si>
  <si>
    <t>Europe (EU)</t>
  </si>
  <si>
    <t>Lithuania</t>
  </si>
  <si>
    <t>Poland</t>
  </si>
  <si>
    <t>Other Europe</t>
  </si>
  <si>
    <t>Macedonia</t>
  </si>
  <si>
    <t>Russia</t>
  </si>
  <si>
    <t>Turkey</t>
  </si>
  <si>
    <t>Philippines</t>
  </si>
  <si>
    <t>Iraq</t>
  </si>
  <si>
    <t>China</t>
  </si>
  <si>
    <t>Palestine</t>
  </si>
  <si>
    <t>Americas</t>
  </si>
  <si>
    <t>Brazil</t>
  </si>
  <si>
    <t>Africa</t>
  </si>
  <si>
    <t>Ethiopia</t>
  </si>
  <si>
    <t>Morocco</t>
  </si>
  <si>
    <t>Fee as a percentage of withdrawal amount</t>
  </si>
  <si>
    <t>Cards issued by retail chains</t>
  </si>
  <si>
    <t>EUR 1 in NOK (annual average)</t>
  </si>
  <si>
    <t>Table 21: Prices for remittances to selected countries. In percent of amount transferred. At 15 March 2015</t>
  </si>
  <si>
    <t>Table 20: Prices for remittances to selected countries. Banks and other providers. In percent of amount transferred. At 15 March 2015</t>
  </si>
  <si>
    <t>Agreements on receipt of electronic invoicing (eFaktura) - retail customers</t>
  </si>
  <si>
    <t>Agreements on receipt of electronic invoicing (eFaktura) - corporate customers</t>
  </si>
  <si>
    <t>Agreements on receipt of electronic invoicing (eFaktura) - EHF-format</t>
  </si>
  <si>
    <t>Table 15: Cross-border transfers registered in the Register of Crossborder Transactions and Currency Exchange (in billions of NOK)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</si>
</sst>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#,##0.0"/>
    <numFmt numFmtId="166" formatCode="#,##0.0_);\(#,##0.0\)"/>
    <numFmt numFmtId="167" formatCode="_(* #,##0.0_);_(* \(#,##0.0\);_(* &quot;-&quot;??_);_(@_)"/>
    <numFmt numFmtId="168" formatCode="yyyy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sz val="8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b/>
      <sz val="12"/>
      <color theme="1"/>
      <name val="Arial"/>
      <family val="2"/>
    </font>
    <font>
      <b/>
      <sz val="20"/>
      <color rgb="FF668E36"/>
      <name val="Times New Roman"/>
      <family val="1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20"/>
      <color indexed="57"/>
      <name val="Times New Roman"/>
      <family val="1"/>
    </font>
    <font>
      <b/>
      <sz val="12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vertAlign val="superscript"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3">
    <xf numFmtId="0" fontId="0" fillId="0" borderId="0"/>
    <xf numFmtId="43" fontId="11" fillId="0" borderId="0" applyFont="0" applyFill="0" applyBorder="0" applyAlignment="0" applyProtection="0"/>
    <xf numFmtId="0" fontId="10" fillId="0" borderId="0"/>
    <xf numFmtId="0" fontId="11" fillId="0" borderId="0"/>
    <xf numFmtId="0" fontId="21" fillId="0" borderId="0"/>
    <xf numFmtId="0" fontId="22" fillId="0" borderId="0"/>
    <xf numFmtId="0" fontId="9" fillId="0" borderId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20" borderId="0" applyNumberFormat="0" applyBorder="0" applyAlignment="0" applyProtection="0"/>
    <xf numFmtId="0" fontId="28" fillId="4" borderId="0" applyNumberFormat="0" applyBorder="0" applyAlignment="0" applyProtection="0"/>
    <xf numFmtId="0" fontId="29" fillId="21" borderId="12" applyNumberFormat="0" applyAlignment="0" applyProtection="0"/>
    <xf numFmtId="0" fontId="30" fillId="22" borderId="13" applyNumberFormat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3" fillId="0" borderId="0"/>
    <xf numFmtId="0" fontId="34" fillId="5" borderId="0" applyNumberFormat="0" applyBorder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8" fillId="8" borderId="12" applyNumberFormat="0" applyAlignment="0" applyProtection="0"/>
    <xf numFmtId="0" fontId="39" fillId="0" borderId="17" applyNumberFormat="0" applyFill="0" applyAlignment="0" applyProtection="0"/>
    <xf numFmtId="0" fontId="40" fillId="23" borderId="0" applyNumberFormat="0" applyBorder="0" applyAlignment="0" applyProtection="0"/>
    <xf numFmtId="0" fontId="26" fillId="0" borderId="0"/>
    <xf numFmtId="0" fontId="26" fillId="0" borderId="0"/>
    <xf numFmtId="0" fontId="11" fillId="24" borderId="18" applyNumberFormat="0" applyFont="0" applyAlignment="0" applyProtection="0"/>
    <xf numFmtId="0" fontId="41" fillId="21" borderId="19" applyNumberFormat="0" applyAlignment="0" applyProtection="0"/>
    <xf numFmtId="0" fontId="42" fillId="0" borderId="0" applyNumberFormat="0" applyFill="0" applyBorder="0" applyAlignment="0" applyProtection="0"/>
    <xf numFmtId="0" fontId="43" fillId="0" borderId="20" applyNumberFormat="0" applyFill="0" applyAlignment="0" applyProtection="0"/>
    <xf numFmtId="0" fontId="44" fillId="0" borderId="0" applyNumberForma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20" borderId="0" applyNumberFormat="0" applyBorder="0" applyAlignment="0" applyProtection="0"/>
    <xf numFmtId="0" fontId="28" fillId="4" borderId="0" applyNumberFormat="0" applyBorder="0" applyAlignment="0" applyProtection="0"/>
    <xf numFmtId="0" fontId="29" fillId="21" borderId="12" applyNumberFormat="0" applyAlignment="0" applyProtection="0"/>
    <xf numFmtId="0" fontId="30" fillId="22" borderId="13" applyNumberFormat="0" applyAlignment="0" applyProtection="0"/>
    <xf numFmtId="0" fontId="31" fillId="0" borderId="0" applyNumberFormat="0" applyFill="0" applyBorder="0" applyAlignment="0" applyProtection="0"/>
    <xf numFmtId="0" fontId="34" fillId="5" borderId="0" applyNumberFormat="0" applyBorder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8" fillId="8" borderId="12" applyNumberFormat="0" applyAlignment="0" applyProtection="0"/>
    <xf numFmtId="0" fontId="39" fillId="0" borderId="17" applyNumberFormat="0" applyFill="0" applyAlignment="0" applyProtection="0"/>
    <xf numFmtId="0" fontId="40" fillId="23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45" fillId="24" borderId="18" applyNumberFormat="0" applyFont="0" applyAlignment="0" applyProtection="0"/>
    <xf numFmtId="0" fontId="41" fillId="21" borderId="19" applyNumberFormat="0" applyAlignment="0" applyProtection="0"/>
    <xf numFmtId="0" fontId="42" fillId="0" borderId="0" applyNumberFormat="0" applyFill="0" applyBorder="0" applyAlignment="0" applyProtection="0"/>
    <xf numFmtId="0" fontId="43" fillId="0" borderId="20" applyNumberFormat="0" applyFill="0" applyAlignment="0" applyProtection="0"/>
    <xf numFmtId="0" fontId="44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6" fillId="24" borderId="18" applyNumberFormat="0" applyFont="0" applyAlignment="0" applyProtection="0"/>
    <xf numFmtId="43" fontId="4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5" fillId="0" borderId="0"/>
    <xf numFmtId="43" fontId="49" fillId="0" borderId="0" applyFont="0" applyFill="0" applyBorder="0" applyAlignment="0" applyProtection="0"/>
    <xf numFmtId="0" fontId="11" fillId="0" borderId="0"/>
    <xf numFmtId="0" fontId="5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5" fillId="0" borderId="0"/>
    <xf numFmtId="0" fontId="21" fillId="0" borderId="0"/>
    <xf numFmtId="0" fontId="22" fillId="0" borderId="0"/>
    <xf numFmtId="0" fontId="5" fillId="0" borderId="0"/>
    <xf numFmtId="0" fontId="11" fillId="24" borderId="1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24" borderId="18" applyNumberFormat="0" applyFont="0" applyAlignment="0" applyProtection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3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" fillId="0" borderId="0"/>
  </cellStyleXfs>
  <cellXfs count="449">
    <xf numFmtId="0" fontId="0" fillId="0" borderId="0" xfId="0"/>
    <xf numFmtId="0" fontId="14" fillId="0" borderId="1" xfId="0" applyFont="1" applyFill="1" applyBorder="1"/>
    <xf numFmtId="0" fontId="13" fillId="0" borderId="1" xfId="0" applyNumberFormat="1" applyFont="1" applyFill="1" applyBorder="1" applyAlignment="1">
      <alignment horizontal="right" indent="1"/>
    </xf>
    <xf numFmtId="0" fontId="14" fillId="0" borderId="0" xfId="0" applyFont="1" applyFill="1" applyAlignment="1">
      <alignment horizontal="left"/>
    </xf>
    <xf numFmtId="4" fontId="14" fillId="0" borderId="0" xfId="0" applyNumberFormat="1" applyFont="1" applyFill="1" applyAlignment="1">
      <alignment horizontal="right" wrapText="1" indent="1"/>
    </xf>
    <xf numFmtId="0" fontId="14" fillId="0" borderId="0" xfId="0" applyFont="1" applyFill="1"/>
    <xf numFmtId="0" fontId="13" fillId="0" borderId="1" xfId="0" applyFont="1" applyFill="1" applyBorder="1"/>
    <xf numFmtId="0" fontId="13" fillId="0" borderId="0" xfId="0" applyFont="1" applyFill="1" applyBorder="1"/>
    <xf numFmtId="0" fontId="13" fillId="0" borderId="1" xfId="0" applyFont="1" applyFill="1" applyBorder="1" applyAlignment="1">
      <alignment horizontal="right" indent="1"/>
    </xf>
    <xf numFmtId="0" fontId="14" fillId="0" borderId="0" xfId="0" applyFont="1" applyFill="1" applyAlignment="1">
      <alignment horizontal="left" indent="2"/>
    </xf>
    <xf numFmtId="3" fontId="14" fillId="0" borderId="0" xfId="0" applyNumberFormat="1" applyFont="1" applyFill="1" applyBorder="1" applyAlignment="1">
      <alignment horizontal="right" indent="1"/>
    </xf>
    <xf numFmtId="0" fontId="11" fillId="0" borderId="0" xfId="0" applyFont="1" applyBorder="1"/>
    <xf numFmtId="0" fontId="14" fillId="0" borderId="0" xfId="0" applyFont="1" applyFill="1" applyBorder="1" applyAlignment="1">
      <alignment horizontal="left"/>
    </xf>
    <xf numFmtId="3" fontId="14" fillId="0" borderId="0" xfId="0" applyNumberFormat="1" applyFont="1" applyFill="1" applyAlignment="1">
      <alignment horizontal="right" indent="1"/>
    </xf>
    <xf numFmtId="0" fontId="14" fillId="0" borderId="0" xfId="0" applyFont="1" applyFill="1" applyAlignment="1">
      <alignment horizontal="left" indent="1"/>
    </xf>
    <xf numFmtId="1" fontId="13" fillId="0" borderId="1" xfId="0" applyNumberFormat="1" applyFont="1" applyFill="1" applyBorder="1" applyAlignment="1">
      <alignment horizontal="right" indent="1"/>
    </xf>
    <xf numFmtId="0" fontId="14" fillId="0" borderId="0" xfId="0" applyFont="1" applyAlignment="1">
      <alignment horizontal="left" indent="1"/>
    </xf>
    <xf numFmtId="1" fontId="14" fillId="0" borderId="0" xfId="0" applyNumberFormat="1" applyFont="1" applyFill="1" applyBorder="1" applyAlignment="1">
      <alignment horizontal="left"/>
    </xf>
    <xf numFmtId="1" fontId="14" fillId="0" borderId="0" xfId="0" applyNumberFormat="1" applyFont="1" applyFill="1" applyBorder="1"/>
    <xf numFmtId="0" fontId="14" fillId="0" borderId="0" xfId="0" applyFont="1"/>
    <xf numFmtId="0" fontId="14" fillId="0" borderId="2" xfId="0" applyFont="1" applyBorder="1"/>
    <xf numFmtId="1" fontId="14" fillId="0" borderId="0" xfId="0" applyNumberFormat="1" applyFont="1" applyFill="1" applyBorder="1" applyAlignment="1"/>
    <xf numFmtId="1" fontId="14" fillId="0" borderId="0" xfId="0" applyNumberFormat="1" applyFont="1" applyFill="1" applyBorder="1" applyAlignment="1">
      <alignment horizontal="left" wrapText="1"/>
    </xf>
    <xf numFmtId="1" fontId="14" fillId="0" borderId="0" xfId="0" applyNumberFormat="1" applyFont="1" applyFill="1" applyBorder="1" applyAlignment="1">
      <alignment wrapText="1"/>
    </xf>
    <xf numFmtId="1" fontId="13" fillId="0" borderId="0" xfId="0" applyNumberFormat="1" applyFont="1" applyFill="1"/>
    <xf numFmtId="1" fontId="14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>
      <alignment horizontal="left" vertical="center" wrapText="1" indent="1"/>
    </xf>
    <xf numFmtId="1" fontId="13" fillId="0" borderId="0" xfId="0" applyNumberFormat="1" applyFont="1" applyFill="1" applyBorder="1"/>
    <xf numFmtId="1" fontId="13" fillId="0" borderId="0" xfId="0" applyNumberFormat="1" applyFont="1" applyFill="1" applyBorder="1" applyAlignment="1">
      <alignment horizontal="left" indent="1"/>
    </xf>
    <xf numFmtId="164" fontId="14" fillId="0" borderId="0" xfId="0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5" fillId="0" borderId="0" xfId="0" applyFont="1" applyFill="1" applyBorder="1"/>
    <xf numFmtId="165" fontId="14" fillId="0" borderId="0" xfId="0" applyNumberFormat="1" applyFont="1" applyFill="1" applyBorder="1" applyAlignment="1">
      <alignment horizontal="right" indent="1"/>
    </xf>
    <xf numFmtId="1" fontId="14" fillId="0" borderId="0" xfId="0" applyNumberFormat="1" applyFont="1" applyFill="1" applyBorder="1" applyAlignment="1">
      <alignment horizontal="left" indent="1"/>
    </xf>
    <xf numFmtId="164" fontId="13" fillId="0" borderId="0" xfId="0" applyNumberFormat="1" applyFont="1" applyFill="1" applyBorder="1" applyAlignment="1">
      <alignment horizontal="left" indent="1"/>
    </xf>
    <xf numFmtId="0" fontId="13" fillId="0" borderId="0" xfId="0" applyFont="1" applyFill="1" applyAlignment="1">
      <alignment horizontal="left" indent="2"/>
    </xf>
    <xf numFmtId="0" fontId="14" fillId="0" borderId="0" xfId="0" applyFont="1" applyFill="1" applyAlignment="1">
      <alignment horizontal="left" indent="3"/>
    </xf>
    <xf numFmtId="0" fontId="14" fillId="0" borderId="0" xfId="0" applyFont="1" applyFill="1" applyAlignment="1">
      <alignment horizontal="left" indent="4"/>
    </xf>
    <xf numFmtId="0" fontId="14" fillId="0" borderId="0" xfId="0" applyFont="1" applyFill="1" applyBorder="1" applyAlignment="1">
      <alignment horizontal="left" indent="3"/>
    </xf>
    <xf numFmtId="0" fontId="13" fillId="0" borderId="0" xfId="0" applyFont="1" applyFill="1" applyBorder="1" applyAlignment="1">
      <alignment horizontal="left" indent="1"/>
    </xf>
    <xf numFmtId="1" fontId="13" fillId="0" borderId="0" xfId="0" applyNumberFormat="1" applyFont="1" applyFill="1" applyBorder="1" applyAlignment="1">
      <alignment horizontal="left"/>
    </xf>
    <xf numFmtId="1" fontId="13" fillId="0" borderId="0" xfId="0" applyNumberFormat="1" applyFont="1" applyFill="1" applyBorder="1" applyAlignment="1"/>
    <xf numFmtId="164" fontId="14" fillId="0" borderId="1" xfId="0" applyNumberFormat="1" applyFont="1" applyFill="1" applyBorder="1" applyAlignment="1">
      <alignment horizontal="left"/>
    </xf>
    <xf numFmtId="165" fontId="13" fillId="0" borderId="0" xfId="0" applyNumberFormat="1" applyFont="1" applyFill="1" applyBorder="1" applyAlignment="1">
      <alignment horizontal="right" indent="1"/>
    </xf>
    <xf numFmtId="164" fontId="14" fillId="0" borderId="0" xfId="0" applyNumberFormat="1" applyFont="1" applyFill="1" applyBorder="1" applyAlignment="1">
      <alignment horizontal="left" indent="1"/>
    </xf>
    <xf numFmtId="0" fontId="14" fillId="0" borderId="0" xfId="0" applyFont="1" applyFill="1" applyBorder="1" applyAlignment="1">
      <alignment horizontal="left" indent="2"/>
    </xf>
    <xf numFmtId="1" fontId="15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left" wrapText="1" indent="1"/>
    </xf>
    <xf numFmtId="1" fontId="14" fillId="0" borderId="0" xfId="0" applyNumberFormat="1" applyFont="1" applyFill="1" applyBorder="1" applyAlignment="1">
      <alignment horizontal="right" wrapText="1"/>
    </xf>
    <xf numFmtId="0" fontId="14" fillId="0" borderId="0" xfId="0" applyFont="1" applyFill="1" applyBorder="1"/>
    <xf numFmtId="0" fontId="13" fillId="0" borderId="1" xfId="0" applyFont="1" applyBorder="1"/>
    <xf numFmtId="0" fontId="14" fillId="0" borderId="0" xfId="0" applyFont="1" applyBorder="1" applyAlignment="1">
      <alignment horizontal="left" indent="1"/>
    </xf>
    <xf numFmtId="0" fontId="14" fillId="0" borderId="2" xfId="0" applyFont="1" applyFill="1" applyBorder="1" applyAlignment="1">
      <alignment horizontal="left" indent="1"/>
    </xf>
    <xf numFmtId="1" fontId="14" fillId="0" borderId="1" xfId="0" applyNumberFormat="1" applyFont="1" applyFill="1" applyBorder="1" applyAlignment="1">
      <alignment horizontal="left" indent="1"/>
    </xf>
    <xf numFmtId="0" fontId="14" fillId="0" borderId="1" xfId="0" applyFont="1" applyFill="1" applyBorder="1" applyAlignment="1">
      <alignment wrapText="1"/>
    </xf>
    <xf numFmtId="1" fontId="17" fillId="0" borderId="0" xfId="0" applyNumberFormat="1" applyFont="1" applyFill="1" applyBorder="1" applyAlignment="1"/>
    <xf numFmtId="0" fontId="19" fillId="0" borderId="0" xfId="0" applyFont="1"/>
    <xf numFmtId="4" fontId="14" fillId="0" borderId="2" xfId="0" applyNumberFormat="1" applyFont="1" applyFill="1" applyBorder="1" applyAlignment="1">
      <alignment horizontal="right" wrapText="1" indent="1"/>
    </xf>
    <xf numFmtId="0" fontId="19" fillId="0" borderId="0" xfId="0" applyFont="1" applyBorder="1"/>
    <xf numFmtId="0" fontId="19" fillId="0" borderId="0" xfId="0" applyFont="1" applyFill="1"/>
    <xf numFmtId="165" fontId="19" fillId="0" borderId="0" xfId="0" applyNumberFormat="1" applyFont="1" applyFill="1"/>
    <xf numFmtId="167" fontId="19" fillId="0" borderId="0" xfId="1" applyNumberFormat="1" applyFont="1"/>
    <xf numFmtId="167" fontId="19" fillId="0" borderId="0" xfId="1" applyNumberFormat="1" applyFont="1" applyBorder="1"/>
    <xf numFmtId="3" fontId="14" fillId="0" borderId="0" xfId="1" applyNumberFormat="1" applyFont="1" applyFill="1" applyAlignment="1">
      <alignment horizontal="right" indent="1"/>
    </xf>
    <xf numFmtId="165" fontId="13" fillId="0" borderId="0" xfId="2" applyNumberFormat="1" applyFont="1" applyFill="1" applyAlignment="1">
      <alignment horizontal="right" indent="1"/>
    </xf>
    <xf numFmtId="4" fontId="14" fillId="0" borderId="0" xfId="0" applyNumberFormat="1" applyFont="1" applyAlignment="1">
      <alignment horizontal="right" indent="1"/>
    </xf>
    <xf numFmtId="4" fontId="14" fillId="0" borderId="2" xfId="0" applyNumberFormat="1" applyFont="1" applyBorder="1" applyAlignment="1">
      <alignment horizontal="right" indent="1"/>
    </xf>
    <xf numFmtId="3" fontId="0" fillId="0" borderId="0" xfId="0" applyNumberFormat="1"/>
    <xf numFmtId="0" fontId="14" fillId="0" borderId="0" xfId="3" applyFont="1"/>
    <xf numFmtId="2" fontId="14" fillId="0" borderId="0" xfId="3" applyNumberFormat="1" applyFont="1"/>
    <xf numFmtId="2" fontId="23" fillId="0" borderId="0" xfId="3" applyNumberFormat="1" applyFont="1" applyFill="1"/>
    <xf numFmtId="0" fontId="23" fillId="0" borderId="0" xfId="3" applyFont="1" applyFill="1"/>
    <xf numFmtId="0" fontId="11" fillId="0" borderId="0" xfId="3"/>
    <xf numFmtId="0" fontId="11" fillId="0" borderId="0" xfId="3" applyFill="1"/>
    <xf numFmtId="0" fontId="14" fillId="0" borderId="0" xfId="3" applyFont="1" applyFill="1"/>
    <xf numFmtId="0" fontId="14" fillId="0" borderId="0" xfId="3" applyFont="1" applyAlignment="1"/>
    <xf numFmtId="0" fontId="11" fillId="0" borderId="0" xfId="3" applyFont="1" applyFill="1"/>
    <xf numFmtId="2" fontId="11" fillId="0" borderId="0" xfId="3" applyNumberFormat="1" applyFont="1" applyFill="1" applyBorder="1"/>
    <xf numFmtId="168" fontId="14" fillId="0" borderId="10" xfId="3" applyNumberFormat="1" applyFont="1" applyFill="1" applyBorder="1" applyAlignment="1">
      <alignment horizontal="center" vertical="center" wrapText="1"/>
    </xf>
    <xf numFmtId="0" fontId="18" fillId="0" borderId="7" xfId="3" applyFont="1" applyFill="1" applyBorder="1" applyAlignment="1">
      <alignment vertical="center" wrapText="1"/>
    </xf>
    <xf numFmtId="0" fontId="14" fillId="0" borderId="7" xfId="3" applyFont="1" applyFill="1" applyBorder="1" applyAlignment="1">
      <alignment vertical="center" wrapText="1"/>
    </xf>
    <xf numFmtId="0" fontId="14" fillId="0" borderId="0" xfId="3" applyFont="1" applyFill="1" applyBorder="1"/>
    <xf numFmtId="0" fontId="13" fillId="0" borderId="5" xfId="3" applyFont="1" applyFill="1" applyBorder="1" applyAlignment="1">
      <alignment vertical="center"/>
    </xf>
    <xf numFmtId="0" fontId="13" fillId="0" borderId="9" xfId="3" applyFont="1" applyFill="1" applyBorder="1"/>
    <xf numFmtId="164" fontId="14" fillId="0" borderId="0" xfId="3" applyNumberFormat="1" applyFont="1" applyFill="1" applyBorder="1" applyAlignment="1">
      <alignment horizontal="right" indent="1"/>
    </xf>
    <xf numFmtId="164" fontId="14" fillId="0" borderId="2" xfId="3" applyNumberFormat="1" applyFont="1" applyFill="1" applyBorder="1" applyAlignment="1">
      <alignment horizontal="right" indent="1"/>
    </xf>
    <xf numFmtId="165" fontId="24" fillId="0" borderId="0" xfId="3" applyNumberFormat="1" applyFont="1" applyFill="1" applyBorder="1" applyAlignment="1">
      <alignment horizontal="right" indent="1"/>
    </xf>
    <xf numFmtId="0" fontId="14" fillId="0" borderId="0" xfId="3" applyFont="1" applyFill="1" applyBorder="1" applyAlignment="1">
      <alignment horizontal="center"/>
    </xf>
    <xf numFmtId="0" fontId="11" fillId="0" borderId="0" xfId="3" applyBorder="1" applyAlignment="1">
      <alignment horizontal="right" indent="1"/>
    </xf>
    <xf numFmtId="164" fontId="14" fillId="0" borderId="0" xfId="3" applyNumberFormat="1" applyFont="1" applyBorder="1" applyAlignment="1">
      <alignment horizontal="right" indent="1"/>
    </xf>
    <xf numFmtId="0" fontId="11" fillId="0" borderId="0" xfId="3" applyAlignment="1">
      <alignment horizontal="right" indent="1"/>
    </xf>
    <xf numFmtId="0" fontId="11" fillId="0" borderId="0" xfId="3" applyFont="1" applyFill="1" applyAlignment="1">
      <alignment horizontal="right" indent="1"/>
    </xf>
    <xf numFmtId="164" fontId="14" fillId="0" borderId="0" xfId="3" applyNumberFormat="1" applyFont="1" applyFill="1" applyAlignment="1">
      <alignment horizontal="right" vertical="center" indent="1"/>
    </xf>
    <xf numFmtId="164" fontId="14" fillId="0" borderId="0" xfId="3" applyNumberFormat="1" applyFont="1" applyFill="1" applyBorder="1" applyAlignment="1">
      <alignment horizontal="right" vertical="center" indent="1"/>
    </xf>
    <xf numFmtId="0" fontId="14" fillId="0" borderId="0" xfId="3" applyFont="1" applyAlignment="1">
      <alignment horizontal="right" indent="1"/>
    </xf>
    <xf numFmtId="164" fontId="14" fillId="0" borderId="2" xfId="3" applyNumberFormat="1" applyFont="1" applyFill="1" applyBorder="1" applyAlignment="1">
      <alignment horizontal="right" vertical="center" indent="1"/>
    </xf>
    <xf numFmtId="2" fontId="11" fillId="0" borderId="0" xfId="3" applyNumberFormat="1" applyAlignment="1">
      <alignment horizontal="right" indent="1"/>
    </xf>
    <xf numFmtId="2" fontId="11" fillId="0" borderId="0" xfId="3" applyNumberFormat="1" applyFont="1" applyFill="1" applyBorder="1" applyAlignment="1">
      <alignment horizontal="right" indent="1"/>
    </xf>
    <xf numFmtId="164" fontId="14" fillId="0" borderId="0" xfId="3" applyNumberFormat="1" applyFont="1" applyFill="1" applyAlignment="1">
      <alignment horizontal="right" indent="1"/>
    </xf>
    <xf numFmtId="164" fontId="14" fillId="0" borderId="0" xfId="3" applyNumberFormat="1" applyFont="1" applyAlignment="1">
      <alignment horizontal="right" indent="1"/>
    </xf>
    <xf numFmtId="164" fontId="14" fillId="0" borderId="2" xfId="3" applyNumberFormat="1" applyFont="1" applyBorder="1" applyAlignment="1">
      <alignment horizontal="right" indent="1"/>
    </xf>
    <xf numFmtId="2" fontId="14" fillId="0" borderId="3" xfId="3" applyNumberFormat="1" applyFont="1" applyFill="1" applyBorder="1" applyAlignment="1">
      <alignment horizontal="right" indent="1"/>
    </xf>
    <xf numFmtId="0" fontId="13" fillId="0" borderId="2" xfId="3" applyNumberFormat="1" applyFont="1" applyFill="1" applyBorder="1" applyAlignment="1">
      <alignment horizontal="right" indent="1"/>
    </xf>
    <xf numFmtId="0" fontId="13" fillId="0" borderId="1" xfId="3" applyNumberFormat="1" applyFont="1" applyFill="1" applyBorder="1" applyAlignment="1">
      <alignment horizontal="right" indent="1"/>
    </xf>
    <xf numFmtId="0" fontId="14" fillId="0" borderId="0" xfId="3" applyFont="1" applyBorder="1" applyAlignment="1">
      <alignment horizontal="right" indent="1"/>
    </xf>
    <xf numFmtId="165" fontId="14" fillId="0" borderId="3" xfId="3" applyNumberFormat="1" applyFont="1" applyFill="1" applyBorder="1" applyAlignment="1">
      <alignment horizontal="right" indent="1"/>
    </xf>
    <xf numFmtId="165" fontId="14" fillId="0" borderId="0" xfId="3" applyNumberFormat="1" applyFont="1" applyFill="1" applyBorder="1" applyAlignment="1">
      <alignment horizontal="right" indent="1"/>
    </xf>
    <xf numFmtId="165" fontId="14" fillId="0" borderId="2" xfId="3" applyNumberFormat="1" applyFont="1" applyFill="1" applyBorder="1" applyAlignment="1">
      <alignment horizontal="right" indent="1"/>
    </xf>
    <xf numFmtId="0" fontId="0" fillId="0" borderId="0" xfId="0"/>
    <xf numFmtId="2" fontId="14" fillId="0" borderId="2" xfId="0" applyNumberFormat="1" applyFont="1" applyFill="1" applyBorder="1" applyAlignment="1">
      <alignment horizontal="right" indent="1"/>
    </xf>
    <xf numFmtId="165" fontId="25" fillId="0" borderId="0" xfId="0" applyNumberFormat="1" applyFont="1" applyFill="1" applyBorder="1" applyAlignment="1">
      <alignment horizontal="right" indent="1"/>
    </xf>
    <xf numFmtId="0" fontId="15" fillId="0" borderId="0" xfId="0" applyFont="1" applyFill="1" applyBorder="1" applyAlignment="1"/>
    <xf numFmtId="0" fontId="13" fillId="0" borderId="10" xfId="3" applyFont="1" applyFill="1" applyBorder="1"/>
    <xf numFmtId="2" fontId="14" fillId="0" borderId="0" xfId="3" applyNumberFormat="1" applyFont="1" applyFill="1" applyBorder="1" applyAlignment="1">
      <alignment horizontal="right" indent="1"/>
    </xf>
    <xf numFmtId="3" fontId="14" fillId="0" borderId="0" xfId="0" applyNumberFormat="1" applyFont="1" applyAlignment="1">
      <alignment horizontal="right" indent="1"/>
    </xf>
    <xf numFmtId="164" fontId="14" fillId="0" borderId="0" xfId="3" applyNumberFormat="1" applyFont="1" applyBorder="1"/>
    <xf numFmtId="0" fontId="14" fillId="0" borderId="3" xfId="3" applyFont="1" applyBorder="1"/>
    <xf numFmtId="165" fontId="24" fillId="0" borderId="3" xfId="3" applyNumberFormat="1" applyFont="1" applyFill="1" applyBorder="1" applyAlignment="1">
      <alignment horizontal="right" indent="1"/>
    </xf>
    <xf numFmtId="164" fontId="17" fillId="0" borderId="2" xfId="0" applyNumberFormat="1" applyFont="1" applyBorder="1"/>
    <xf numFmtId="4" fontId="14" fillId="0" borderId="0" xfId="0" applyNumberFormat="1" applyFont="1" applyFill="1" applyAlignment="1">
      <alignment horizontal="right" wrapText="1" indent="1"/>
    </xf>
    <xf numFmtId="4" fontId="14" fillId="0" borderId="2" xfId="0" applyNumberFormat="1" applyFont="1" applyFill="1" applyBorder="1" applyAlignment="1">
      <alignment horizontal="right" indent="1"/>
    </xf>
    <xf numFmtId="3" fontId="14" fillId="0" borderId="0" xfId="1" applyNumberFormat="1" applyFont="1" applyFill="1" applyAlignment="1">
      <alignment horizontal="right" indent="1"/>
    </xf>
    <xf numFmtId="3" fontId="20" fillId="0" borderId="0" xfId="0" applyNumberFormat="1" applyFont="1" applyAlignment="1">
      <alignment horizontal="right" indent="1"/>
    </xf>
    <xf numFmtId="164" fontId="14" fillId="0" borderId="2" xfId="3" applyNumberFormat="1" applyFont="1" applyBorder="1" applyAlignment="1">
      <alignment horizontal="left" indent="3"/>
    </xf>
    <xf numFmtId="164" fontId="14" fillId="0" borderId="0" xfId="3" applyNumberFormat="1" applyFont="1" applyBorder="1" applyAlignment="1">
      <alignment horizontal="left" indent="3"/>
    </xf>
    <xf numFmtId="3" fontId="13" fillId="0" borderId="0" xfId="0" applyNumberFormat="1" applyFont="1" applyFill="1" applyBorder="1" applyAlignment="1">
      <alignment horizontal="right" indent="1"/>
    </xf>
    <xf numFmtId="3" fontId="14" fillId="0" borderId="0" xfId="0" applyNumberFormat="1" applyFont="1" applyFill="1" applyBorder="1" applyAlignment="1">
      <alignment horizontal="right" indent="1"/>
    </xf>
    <xf numFmtId="3" fontId="14" fillId="0" borderId="2" xfId="0" applyNumberFormat="1" applyFont="1" applyFill="1" applyBorder="1" applyAlignment="1">
      <alignment horizontal="right" indent="1"/>
    </xf>
    <xf numFmtId="165" fontId="14" fillId="0" borderId="0" xfId="60" applyNumberFormat="1" applyFont="1" applyFill="1" applyBorder="1" applyAlignment="1">
      <alignment horizontal="right" indent="1"/>
    </xf>
    <xf numFmtId="165" fontId="13" fillId="0" borderId="0" xfId="60" applyNumberFormat="1" applyFont="1" applyFill="1" applyBorder="1" applyAlignment="1">
      <alignment horizontal="right" indent="1"/>
    </xf>
    <xf numFmtId="165" fontId="13" fillId="0" borderId="0" xfId="60" applyNumberFormat="1" applyFont="1" applyFill="1" applyAlignment="1">
      <alignment horizontal="right" indent="1"/>
    </xf>
    <xf numFmtId="165" fontId="14" fillId="0" borderId="0" xfId="60" applyNumberFormat="1" applyFont="1" applyFill="1" applyAlignment="1">
      <alignment horizontal="right" indent="1"/>
    </xf>
    <xf numFmtId="165" fontId="14" fillId="0" borderId="2" xfId="60" applyNumberFormat="1" applyFont="1" applyFill="1" applyBorder="1" applyAlignment="1">
      <alignment horizontal="right" indent="1"/>
    </xf>
    <xf numFmtId="164" fontId="13" fillId="0" borderId="0" xfId="60" applyNumberFormat="1" applyFont="1" applyFill="1" applyBorder="1" applyAlignment="1">
      <alignment horizontal="right" indent="1"/>
    </xf>
    <xf numFmtId="164" fontId="14" fillId="0" borderId="0" xfId="60" applyNumberFormat="1" applyFont="1" applyFill="1" applyBorder="1" applyAlignment="1">
      <alignment horizontal="right" indent="1"/>
    </xf>
    <xf numFmtId="164" fontId="14" fillId="0" borderId="0" xfId="60" applyNumberFormat="1" applyFont="1" applyFill="1" applyBorder="1" applyAlignment="1">
      <alignment horizontal="right" vertical="center" wrapText="1" indent="1"/>
    </xf>
    <xf numFmtId="164" fontId="13" fillId="0" borderId="0" xfId="60" applyNumberFormat="1" applyFont="1" applyFill="1" applyBorder="1" applyAlignment="1">
      <alignment horizontal="right" wrapText="1" indent="1"/>
    </xf>
    <xf numFmtId="167" fontId="14" fillId="0" borderId="0" xfId="1" applyNumberFormat="1" applyFont="1"/>
    <xf numFmtId="167" fontId="14" fillId="0" borderId="0" xfId="1" applyNumberFormat="1" applyFont="1" applyFill="1" applyBorder="1" applyAlignment="1">
      <alignment horizontal="right" indent="1"/>
    </xf>
    <xf numFmtId="0" fontId="13" fillId="2" borderId="1" xfId="0" applyFont="1" applyFill="1" applyBorder="1" applyAlignment="1">
      <alignment horizontal="right" indent="1"/>
    </xf>
    <xf numFmtId="165" fontId="14" fillId="0" borderId="0" xfId="0" quotePrefix="1" applyNumberFormat="1" applyFont="1" applyFill="1" applyAlignment="1">
      <alignment horizontal="right" indent="1"/>
    </xf>
    <xf numFmtId="0" fontId="14" fillId="0" borderId="0" xfId="3" applyFont="1" applyFill="1" applyBorder="1"/>
    <xf numFmtId="0" fontId="14" fillId="0" borderId="0" xfId="3" applyFont="1" applyFill="1" applyBorder="1" applyAlignment="1">
      <alignment horizontal="center"/>
    </xf>
    <xf numFmtId="0" fontId="13" fillId="0" borderId="2" xfId="3" applyNumberFormat="1" applyFont="1" applyFill="1" applyBorder="1" applyAlignment="1">
      <alignment horizontal="right" indent="1"/>
    </xf>
    <xf numFmtId="0" fontId="14" fillId="0" borderId="0" xfId="3" applyFont="1" applyBorder="1"/>
    <xf numFmtId="0" fontId="14" fillId="0" borderId="6" xfId="3" applyFont="1" applyBorder="1"/>
    <xf numFmtId="164" fontId="14" fillId="0" borderId="6" xfId="3" applyNumberFormat="1" applyFont="1" applyBorder="1"/>
    <xf numFmtId="164" fontId="17" fillId="0" borderId="8" xfId="0" applyNumberFormat="1" applyFont="1" applyBorder="1"/>
    <xf numFmtId="164" fontId="14" fillId="0" borderId="6" xfId="3" applyNumberFormat="1" applyFont="1" applyBorder="1" applyAlignment="1">
      <alignment horizontal="left" indent="3"/>
    </xf>
    <xf numFmtId="164" fontId="14" fillId="0" borderId="8" xfId="3" applyNumberFormat="1" applyFont="1" applyBorder="1" applyAlignment="1">
      <alignment horizontal="left" indent="3"/>
    </xf>
    <xf numFmtId="165" fontId="13" fillId="0" borderId="0" xfId="0" applyNumberFormat="1" applyFont="1" applyFill="1" applyBorder="1" applyAlignment="1">
      <alignment horizontal="right" indent="1"/>
    </xf>
    <xf numFmtId="164" fontId="13" fillId="0" borderId="0" xfId="0" applyNumberFormat="1" applyFont="1" applyFill="1" applyBorder="1" applyAlignment="1">
      <alignment horizontal="right" indent="1"/>
    </xf>
    <xf numFmtId="1" fontId="13" fillId="0" borderId="0" xfId="0" applyNumberFormat="1" applyFont="1" applyFill="1" applyBorder="1" applyAlignment="1">
      <alignment horizontal="left" wrapText="1" indent="1"/>
    </xf>
    <xf numFmtId="164" fontId="14" fillId="0" borderId="0" xfId="3" applyNumberFormat="1" applyFont="1" applyFill="1" applyBorder="1" applyAlignment="1">
      <alignment horizontal="right" indent="1"/>
    </xf>
    <xf numFmtId="0" fontId="13" fillId="0" borderId="1" xfId="3" quotePrefix="1" applyNumberFormat="1" applyFont="1" applyFill="1" applyBorder="1" applyAlignment="1">
      <alignment horizontal="right" vertical="center" indent="1"/>
    </xf>
    <xf numFmtId="3" fontId="13" fillId="0" borderId="0" xfId="0" applyNumberFormat="1" applyFont="1" applyFill="1" applyAlignment="1">
      <alignment horizontal="right" indent="1"/>
    </xf>
    <xf numFmtId="3" fontId="14" fillId="0" borderId="0" xfId="0" applyNumberFormat="1" applyFont="1" applyFill="1" applyAlignment="1">
      <alignment horizontal="right" indent="1"/>
    </xf>
    <xf numFmtId="1" fontId="14" fillId="0" borderId="0" xfId="0" applyNumberFormat="1" applyFont="1" applyFill="1" applyBorder="1" applyAlignment="1">
      <alignment horizontal="left" wrapText="1" indent="1"/>
    </xf>
    <xf numFmtId="1" fontId="13" fillId="0" borderId="0" xfId="0" applyNumberFormat="1" applyFont="1" applyFill="1" applyBorder="1" applyAlignment="1">
      <alignment horizontal="left" indent="1"/>
    </xf>
    <xf numFmtId="3" fontId="13" fillId="0" borderId="2" xfId="0" applyNumberFormat="1" applyFont="1" applyFill="1" applyBorder="1" applyAlignment="1">
      <alignment horizontal="right" indent="1"/>
    </xf>
    <xf numFmtId="0" fontId="0" fillId="0" borderId="0" xfId="0"/>
    <xf numFmtId="164" fontId="14" fillId="0" borderId="0" xfId="0" applyNumberFormat="1" applyFont="1" applyFill="1" applyBorder="1" applyAlignment="1">
      <alignment horizontal="left" indent="1"/>
    </xf>
    <xf numFmtId="165" fontId="14" fillId="0" borderId="0" xfId="3" applyNumberFormat="1" applyFont="1" applyFill="1" applyBorder="1" applyAlignment="1">
      <alignment horizontal="right" indent="1"/>
    </xf>
    <xf numFmtId="165" fontId="14" fillId="0" borderId="2" xfId="3" applyNumberFormat="1" applyFont="1" applyFill="1" applyBorder="1" applyAlignment="1">
      <alignment horizontal="right" indent="1"/>
    </xf>
    <xf numFmtId="164" fontId="13" fillId="0" borderId="0" xfId="3" applyNumberFormat="1" applyFont="1" applyFill="1" applyBorder="1" applyAlignment="1">
      <alignment horizontal="right" indent="1"/>
    </xf>
    <xf numFmtId="165" fontId="14" fillId="0" borderId="0" xfId="3" applyNumberFormat="1" applyFont="1" applyFill="1" applyAlignment="1">
      <alignment horizontal="right" indent="1"/>
    </xf>
    <xf numFmtId="165" fontId="14" fillId="0" borderId="0" xfId="0" applyNumberFormat="1" applyFont="1" applyFill="1" applyAlignment="1">
      <alignment horizontal="right" indent="1"/>
    </xf>
    <xf numFmtId="165" fontId="13" fillId="0" borderId="2" xfId="0" applyNumberFormat="1" applyFont="1" applyFill="1" applyBorder="1" applyAlignment="1">
      <alignment horizontal="right" indent="1"/>
    </xf>
    <xf numFmtId="1" fontId="15" fillId="0" borderId="3" xfId="0" applyNumberFormat="1" applyFont="1" applyFill="1" applyBorder="1" applyAlignment="1"/>
    <xf numFmtId="0" fontId="14" fillId="0" borderId="0" xfId="0" applyFont="1" applyBorder="1"/>
    <xf numFmtId="3" fontId="14" fillId="0" borderId="0" xfId="3" applyNumberFormat="1" applyFont="1" applyFill="1" applyBorder="1" applyAlignment="1">
      <alignment horizontal="right" indent="1"/>
    </xf>
    <xf numFmtId="1" fontId="13" fillId="0" borderId="0" xfId="116" applyNumberFormat="1" applyFont="1" applyFill="1" applyBorder="1" applyAlignment="1">
      <alignment horizontal="left" wrapText="1" indent="1"/>
    </xf>
    <xf numFmtId="0" fontId="13" fillId="0" borderId="1" xfId="0" applyFont="1" applyFill="1" applyBorder="1" applyAlignment="1">
      <alignment horizontal="right" indent="1"/>
    </xf>
    <xf numFmtId="165" fontId="14" fillId="0" borderId="0" xfId="0" applyNumberFormat="1" applyFont="1" applyFill="1" applyBorder="1" applyAlignment="1">
      <alignment horizontal="right" indent="1"/>
    </xf>
    <xf numFmtId="1" fontId="13" fillId="0" borderId="0" xfId="3" applyNumberFormat="1" applyFont="1" applyFill="1" applyBorder="1" applyAlignment="1">
      <alignment horizontal="left" wrapText="1" indent="1"/>
    </xf>
    <xf numFmtId="165" fontId="14" fillId="0" borderId="0" xfId="60" quotePrefix="1" applyNumberFormat="1" applyFont="1" applyFill="1" applyBorder="1" applyAlignment="1">
      <alignment horizontal="right" indent="1"/>
    </xf>
    <xf numFmtId="0" fontId="14" fillId="0" borderId="0" xfId="168" applyFont="1" applyFill="1" applyBorder="1" applyAlignment="1">
      <alignment horizontal="left"/>
    </xf>
    <xf numFmtId="3" fontId="14" fillId="0" borderId="0" xfId="168" applyNumberFormat="1" applyFont="1" applyFill="1" applyBorder="1" applyAlignment="1"/>
    <xf numFmtId="1" fontId="14" fillId="0" borderId="0" xfId="168" applyNumberFormat="1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 indent="1"/>
    </xf>
    <xf numFmtId="0" fontId="11" fillId="0" borderId="0" xfId="3" applyFont="1"/>
    <xf numFmtId="165" fontId="13" fillId="0" borderId="0" xfId="168" applyNumberFormat="1" applyFont="1" applyFill="1" applyAlignment="1">
      <alignment horizontal="right" indent="1"/>
    </xf>
    <xf numFmtId="164" fontId="13" fillId="0" borderId="0" xfId="168" applyNumberFormat="1" applyFont="1" applyFill="1" applyBorder="1" applyAlignment="1">
      <alignment horizontal="right" indent="1"/>
    </xf>
    <xf numFmtId="0" fontId="13" fillId="0" borderId="0" xfId="0" applyFont="1" applyFill="1"/>
    <xf numFmtId="165" fontId="13" fillId="0" borderId="0" xfId="0" applyNumberFormat="1" applyFont="1" applyFill="1" applyAlignment="1">
      <alignment horizontal="right" indent="1"/>
    </xf>
    <xf numFmtId="164" fontId="14" fillId="0" borderId="0" xfId="0" applyNumberFormat="1" applyFont="1" applyFill="1" applyBorder="1" applyAlignment="1">
      <alignment horizontal="left" indent="1"/>
    </xf>
    <xf numFmtId="0" fontId="11" fillId="0" borderId="0" xfId="3" applyFont="1" applyFill="1"/>
    <xf numFmtId="165" fontId="13" fillId="0" borderId="0" xfId="3" applyNumberFormat="1" applyFont="1" applyFill="1" applyAlignment="1">
      <alignment horizontal="right" indent="1"/>
    </xf>
    <xf numFmtId="0" fontId="15" fillId="0" borderId="0" xfId="3" applyFont="1" applyFill="1" applyBorder="1" applyAlignment="1"/>
    <xf numFmtId="1" fontId="13" fillId="0" borderId="1" xfId="168" applyNumberFormat="1" applyFont="1" applyFill="1" applyBorder="1"/>
    <xf numFmtId="0" fontId="13" fillId="0" borderId="1" xfId="168" applyNumberFormat="1" applyFont="1" applyFill="1" applyBorder="1" applyAlignment="1">
      <alignment horizontal="right" indent="1"/>
    </xf>
    <xf numFmtId="164" fontId="14" fillId="0" borderId="0" xfId="168" applyNumberFormat="1" applyFont="1" applyFill="1" applyBorder="1" applyAlignment="1">
      <alignment horizontal="right" indent="1"/>
    </xf>
    <xf numFmtId="164" fontId="13" fillId="0" borderId="0" xfId="168" applyNumberFormat="1" applyFont="1" applyFill="1" applyBorder="1" applyAlignment="1">
      <alignment horizontal="right" indent="1"/>
    </xf>
    <xf numFmtId="165" fontId="14" fillId="0" borderId="0" xfId="1" applyNumberFormat="1" applyFont="1"/>
    <xf numFmtId="0" fontId="15" fillId="0" borderId="0" xfId="0" applyFont="1" applyFill="1" applyBorder="1" applyAlignment="1">
      <alignment horizontal="left"/>
    </xf>
    <xf numFmtId="164" fontId="14" fillId="0" borderId="0" xfId="120" applyNumberFormat="1" applyFont="1" applyFill="1" applyBorder="1" applyAlignment="1"/>
    <xf numFmtId="0" fontId="14" fillId="0" borderId="0" xfId="3" applyFont="1" applyFill="1" applyBorder="1" applyAlignment="1"/>
    <xf numFmtId="0" fontId="14" fillId="0" borderId="0" xfId="0" applyFont="1" applyFill="1" applyBorder="1" applyAlignment="1">
      <alignment horizontal="left" wrapText="1" indent="3"/>
    </xf>
    <xf numFmtId="1" fontId="14" fillId="0" borderId="0" xfId="0" applyNumberFormat="1" applyFont="1" applyFill="1" applyAlignment="1">
      <alignment horizontal="left" indent="3"/>
    </xf>
    <xf numFmtId="0" fontId="13" fillId="0" borderId="0" xfId="0" applyFont="1" applyFill="1" applyBorder="1" applyAlignment="1">
      <alignment horizontal="left" indent="2"/>
    </xf>
    <xf numFmtId="0" fontId="14" fillId="0" borderId="0" xfId="3" applyFont="1" applyFill="1" applyBorder="1" applyAlignment="1">
      <alignment horizontal="left" indent="3"/>
    </xf>
    <xf numFmtId="0" fontId="14" fillId="0" borderId="0" xfId="0" applyFont="1" applyFill="1" applyBorder="1" applyAlignment="1">
      <alignment horizontal="left" indent="1"/>
    </xf>
    <xf numFmtId="0" fontId="13" fillId="0" borderId="11" xfId="3" applyNumberFormat="1" applyFont="1" applyFill="1" applyBorder="1" applyAlignment="1">
      <alignment horizontal="right" indent="1"/>
    </xf>
    <xf numFmtId="165" fontId="24" fillId="0" borderId="4" xfId="3" applyNumberFormat="1" applyFont="1" applyFill="1" applyBorder="1" applyAlignment="1">
      <alignment horizontal="right" indent="1"/>
    </xf>
    <xf numFmtId="0" fontId="11" fillId="0" borderId="6" xfId="3" applyBorder="1" applyAlignment="1">
      <alignment horizontal="right" indent="1"/>
    </xf>
    <xf numFmtId="164" fontId="14" fillId="0" borderId="6" xfId="3" applyNumberFormat="1" applyFont="1" applyBorder="1" applyAlignment="1">
      <alignment horizontal="right" indent="1"/>
    </xf>
    <xf numFmtId="164" fontId="14" fillId="0" borderId="8" xfId="3" applyNumberFormat="1" applyFont="1" applyBorder="1" applyAlignment="1">
      <alignment horizontal="right" indent="1"/>
    </xf>
    <xf numFmtId="0" fontId="13" fillId="0" borderId="11" xfId="3" quotePrefix="1" applyNumberFormat="1" applyFont="1" applyFill="1" applyBorder="1" applyAlignment="1">
      <alignment horizontal="right" vertical="center" indent="1"/>
    </xf>
    <xf numFmtId="164" fontId="14" fillId="0" borderId="6" xfId="3" applyNumberFormat="1" applyFont="1" applyFill="1" applyBorder="1" applyAlignment="1">
      <alignment horizontal="right" indent="1"/>
    </xf>
    <xf numFmtId="165" fontId="14" fillId="0" borderId="8" xfId="3" applyNumberFormat="1" applyFont="1" applyFill="1" applyBorder="1" applyAlignment="1">
      <alignment horizontal="right" indent="1"/>
    </xf>
    <xf numFmtId="3" fontId="14" fillId="0" borderId="0" xfId="0" applyNumberFormat="1" applyFont="1" applyFill="1" applyBorder="1" applyAlignment="1">
      <alignment horizontal="center"/>
    </xf>
    <xf numFmtId="164" fontId="14" fillId="0" borderId="2" xfId="168" applyNumberFormat="1" applyFont="1" applyFill="1" applyBorder="1" applyAlignment="1">
      <alignment horizontal="right" indent="1"/>
    </xf>
    <xf numFmtId="1" fontId="14" fillId="0" borderId="0" xfId="0" applyNumberFormat="1" applyFont="1" applyFill="1" applyBorder="1" applyAlignment="1">
      <alignment horizontal="left" wrapText="1"/>
    </xf>
    <xf numFmtId="0" fontId="14" fillId="0" borderId="0" xfId="0" applyFont="1" applyAlignment="1">
      <alignment wrapText="1"/>
    </xf>
    <xf numFmtId="1" fontId="15" fillId="0" borderId="0" xfId="0" applyNumberFormat="1" applyFont="1" applyFill="1" applyBorder="1" applyAlignment="1">
      <alignment horizontal="left" wrapText="1"/>
    </xf>
    <xf numFmtId="0" fontId="14" fillId="0" borderId="0" xfId="3" applyFont="1" applyFill="1" applyBorder="1" applyAlignment="1">
      <alignment horizontal="left" indent="1"/>
    </xf>
    <xf numFmtId="2" fontId="0" fillId="0" borderId="0" xfId="0" applyNumberFormat="1"/>
    <xf numFmtId="1" fontId="0" fillId="0" borderId="0" xfId="0" applyNumberFormat="1"/>
    <xf numFmtId="168" fontId="14" fillId="25" borderId="10" xfId="3" applyNumberFormat="1" applyFont="1" applyFill="1" applyBorder="1" applyAlignment="1">
      <alignment horizontal="center" vertical="center" wrapText="1"/>
    </xf>
    <xf numFmtId="0" fontId="13" fillId="25" borderId="10" xfId="3" quotePrefix="1" applyNumberFormat="1" applyFont="1" applyFill="1" applyBorder="1" applyAlignment="1">
      <alignment horizontal="right" vertical="center" indent="1"/>
    </xf>
    <xf numFmtId="0" fontId="13" fillId="25" borderId="1" xfId="3" quotePrefix="1" applyNumberFormat="1" applyFont="1" applyFill="1" applyBorder="1" applyAlignment="1">
      <alignment horizontal="right" vertical="center" indent="1"/>
    </xf>
    <xf numFmtId="0" fontId="13" fillId="25" borderId="1" xfId="3" applyFont="1" applyFill="1" applyBorder="1" applyAlignment="1">
      <alignment horizontal="center"/>
    </xf>
    <xf numFmtId="0" fontId="13" fillId="25" borderId="11" xfId="3" applyFont="1" applyFill="1" applyBorder="1" applyAlignment="1">
      <alignment horizontal="center"/>
    </xf>
    <xf numFmtId="0" fontId="13" fillId="25" borderId="1" xfId="3" applyFont="1" applyFill="1" applyBorder="1" applyAlignment="1">
      <alignment horizontal="right" indent="1"/>
    </xf>
    <xf numFmtId="0" fontId="13" fillId="25" borderId="11" xfId="3" applyFont="1" applyFill="1" applyBorder="1" applyAlignment="1">
      <alignment horizontal="right" indent="1"/>
    </xf>
    <xf numFmtId="2" fontId="14" fillId="25" borderId="5" xfId="3" applyNumberFormat="1" applyFont="1" applyFill="1" applyBorder="1" applyAlignment="1">
      <alignment horizontal="right" indent="1"/>
    </xf>
    <xf numFmtId="2" fontId="14" fillId="25" borderId="3" xfId="3" applyNumberFormat="1" applyFont="1" applyFill="1" applyBorder="1" applyAlignment="1">
      <alignment horizontal="right" indent="1"/>
    </xf>
    <xf numFmtId="0" fontId="14" fillId="25" borderId="0" xfId="0" applyFont="1" applyFill="1" applyBorder="1" applyAlignment="1">
      <alignment horizontal="center"/>
    </xf>
    <xf numFmtId="0" fontId="14" fillId="25" borderId="6" xfId="0" applyFont="1" applyFill="1" applyBorder="1" applyAlignment="1">
      <alignment horizontal="center"/>
    </xf>
    <xf numFmtId="0" fontId="11" fillId="25" borderId="0" xfId="3" applyFill="1" applyBorder="1" applyAlignment="1">
      <alignment horizontal="right" indent="1"/>
    </xf>
    <xf numFmtId="0" fontId="11" fillId="25" borderId="3" xfId="3" applyFill="1" applyBorder="1" applyAlignment="1">
      <alignment horizontal="right" indent="1"/>
    </xf>
    <xf numFmtId="0" fontId="11" fillId="25" borderId="4" xfId="3" applyFill="1" applyBorder="1" applyAlignment="1">
      <alignment horizontal="right" indent="1"/>
    </xf>
    <xf numFmtId="164" fontId="18" fillId="25" borderId="7" xfId="3" applyNumberFormat="1" applyFont="1" applyFill="1" applyBorder="1" applyAlignment="1">
      <alignment vertical="center" wrapText="1"/>
    </xf>
    <xf numFmtId="164" fontId="14" fillId="25" borderId="7" xfId="3" applyNumberFormat="1" applyFont="1" applyFill="1" applyBorder="1" applyAlignment="1">
      <alignment horizontal="right" indent="1"/>
    </xf>
    <xf numFmtId="164" fontId="14" fillId="25" borderId="0" xfId="3" applyNumberFormat="1" applyFont="1" applyFill="1" applyBorder="1" applyAlignment="1">
      <alignment horizontal="right" indent="1"/>
    </xf>
    <xf numFmtId="164" fontId="14" fillId="25" borderId="7" xfId="3" applyNumberFormat="1" applyFont="1" applyFill="1" applyBorder="1" applyAlignment="1">
      <alignment horizontal="left" vertical="center" wrapText="1" indent="1"/>
    </xf>
    <xf numFmtId="164" fontId="14" fillId="25" borderId="0" xfId="0" applyNumberFormat="1" applyFont="1" applyFill="1" applyBorder="1" applyAlignment="1">
      <alignment horizontal="center"/>
    </xf>
    <xf numFmtId="164" fontId="14" fillId="25" borderId="6" xfId="0" applyNumberFormat="1" applyFont="1" applyFill="1" applyBorder="1" applyAlignment="1">
      <alignment horizontal="center"/>
    </xf>
    <xf numFmtId="164" fontId="14" fillId="25" borderId="0" xfId="3" applyNumberFormat="1" applyFont="1" applyFill="1" applyBorder="1" applyAlignment="1">
      <alignment horizontal="center"/>
    </xf>
    <xf numFmtId="164" fontId="14" fillId="25" borderId="6" xfId="3" applyNumberFormat="1" applyFont="1" applyFill="1" applyBorder="1" applyAlignment="1">
      <alignment horizontal="center"/>
    </xf>
    <xf numFmtId="164" fontId="14" fillId="25" borderId="7" xfId="3" applyNumberFormat="1" applyFont="1" applyFill="1" applyBorder="1" applyAlignment="1">
      <alignment vertical="center" wrapText="1"/>
    </xf>
    <xf numFmtId="164" fontId="14" fillId="25" borderId="7" xfId="3" applyNumberFormat="1" applyFont="1" applyFill="1" applyBorder="1"/>
    <xf numFmtId="164" fontId="13" fillId="25" borderId="7" xfId="3" applyNumberFormat="1" applyFont="1" applyFill="1" applyBorder="1" applyAlignment="1">
      <alignment vertical="center" wrapText="1"/>
    </xf>
    <xf numFmtId="164" fontId="14" fillId="25" borderId="2" xfId="3" applyNumberFormat="1" applyFont="1" applyFill="1" applyBorder="1" applyAlignment="1">
      <alignment horizontal="right" indent="1"/>
    </xf>
    <xf numFmtId="164" fontId="14" fillId="25" borderId="2" xfId="0" applyNumberFormat="1" applyFont="1" applyFill="1" applyBorder="1" applyAlignment="1">
      <alignment horizontal="center"/>
    </xf>
    <xf numFmtId="164" fontId="14" fillId="25" borderId="8" xfId="0" applyNumberFormat="1" applyFont="1" applyFill="1" applyBorder="1" applyAlignment="1">
      <alignment horizontal="center"/>
    </xf>
    <xf numFmtId="164" fontId="14" fillId="25" borderId="2" xfId="3" applyNumberFormat="1" applyFont="1" applyFill="1" applyBorder="1" applyAlignment="1">
      <alignment horizontal="center"/>
    </xf>
    <xf numFmtId="164" fontId="14" fillId="25" borderId="8" xfId="3" applyNumberFormat="1" applyFont="1" applyFill="1" applyBorder="1" applyAlignment="1">
      <alignment horizontal="center"/>
    </xf>
    <xf numFmtId="3" fontId="14" fillId="0" borderId="0" xfId="3" applyNumberFormat="1" applyFont="1" applyFill="1" applyAlignment="1">
      <alignment horizontal="right" indent="1"/>
    </xf>
    <xf numFmtId="3" fontId="13" fillId="0" borderId="0" xfId="3" applyNumberFormat="1" applyFont="1" applyFill="1" applyAlignment="1">
      <alignment horizontal="right" indent="1"/>
    </xf>
    <xf numFmtId="3" fontId="13" fillId="0" borderId="0" xfId="177" applyNumberFormat="1" applyFont="1" applyFill="1" applyAlignment="1">
      <alignment horizontal="right" indent="1"/>
    </xf>
    <xf numFmtId="3" fontId="14" fillId="0" borderId="0" xfId="177" applyNumberFormat="1" applyFont="1" applyFill="1" applyAlignment="1">
      <alignment horizontal="right" indent="1"/>
    </xf>
    <xf numFmtId="3" fontId="13" fillId="0" borderId="2" xfId="3" applyNumberFormat="1" applyFont="1" applyFill="1" applyBorder="1" applyAlignment="1">
      <alignment horizontal="right" indent="1"/>
    </xf>
    <xf numFmtId="165" fontId="13" fillId="0" borderId="0" xfId="3" applyNumberFormat="1" applyFont="1" applyFill="1" applyBorder="1" applyAlignment="1">
      <alignment horizontal="right" indent="1"/>
    </xf>
    <xf numFmtId="165" fontId="13" fillId="0" borderId="2" xfId="3" applyNumberFormat="1" applyFont="1" applyFill="1" applyBorder="1" applyAlignment="1">
      <alignment horizontal="right" indent="1"/>
    </xf>
    <xf numFmtId="164" fontId="13" fillId="0" borderId="2" xfId="3" applyNumberFormat="1" applyFont="1" applyFill="1" applyBorder="1" applyAlignment="1">
      <alignment horizontal="right" indent="1"/>
    </xf>
    <xf numFmtId="165" fontId="14" fillId="0" borderId="0" xfId="3" applyNumberFormat="1" applyFont="1" applyFill="1" applyBorder="1" applyAlignment="1">
      <alignment horizontal="right" wrapText="1" indent="1"/>
    </xf>
    <xf numFmtId="1" fontId="13" fillId="0" borderId="0" xfId="3" applyNumberFormat="1" applyFont="1" applyFill="1" applyBorder="1" applyAlignment="1">
      <alignment horizontal="left" wrapText="1"/>
    </xf>
    <xf numFmtId="164" fontId="13" fillId="0" borderId="2" xfId="168" applyNumberFormat="1" applyFont="1" applyFill="1" applyBorder="1" applyAlignment="1">
      <alignment horizontal="right" indent="1"/>
    </xf>
    <xf numFmtId="3" fontId="14" fillId="0" borderId="0" xfId="3" quotePrefix="1" applyNumberFormat="1" applyFont="1" applyFill="1" applyBorder="1" applyAlignment="1">
      <alignment horizontal="right" indent="1"/>
    </xf>
    <xf numFmtId="3" fontId="14" fillId="0" borderId="2" xfId="3" applyNumberFormat="1" applyFont="1" applyFill="1" applyBorder="1" applyAlignment="1">
      <alignment horizontal="right" indent="1"/>
    </xf>
    <xf numFmtId="165" fontId="13" fillId="0" borderId="0" xfId="121" applyNumberFormat="1" applyFont="1" applyFill="1" applyBorder="1" applyAlignment="1">
      <alignment horizontal="right" indent="1"/>
    </xf>
    <xf numFmtId="165" fontId="14" fillId="0" borderId="0" xfId="121" applyNumberFormat="1" applyFont="1" applyFill="1" applyBorder="1" applyAlignment="1">
      <alignment horizontal="right" wrapText="1" indent="1"/>
    </xf>
    <xf numFmtId="165" fontId="14" fillId="0" borderId="0" xfId="121" applyNumberFormat="1" applyFont="1" applyFill="1" applyBorder="1" applyAlignment="1">
      <alignment horizontal="right" indent="1"/>
    </xf>
    <xf numFmtId="165" fontId="11" fillId="0" borderId="0" xfId="3" applyNumberFormat="1" applyFont="1"/>
    <xf numFmtId="165" fontId="14" fillId="0" borderId="0" xfId="121" applyNumberFormat="1" applyFont="1" applyFill="1" applyAlignment="1">
      <alignment horizontal="right" indent="1"/>
    </xf>
    <xf numFmtId="165" fontId="14" fillId="0" borderId="0" xfId="121" quotePrefix="1" applyNumberFormat="1" applyFont="1" applyFill="1" applyBorder="1" applyAlignment="1">
      <alignment horizontal="right" indent="1"/>
    </xf>
    <xf numFmtId="165" fontId="14" fillId="0" borderId="0" xfId="121" applyNumberFormat="1" applyFont="1" applyFill="1" applyBorder="1" applyAlignment="1">
      <alignment horizontal="right" vertical="center" wrapText="1" indent="1"/>
    </xf>
    <xf numFmtId="165" fontId="13" fillId="0" borderId="0" xfId="121" applyNumberFormat="1" applyFont="1" applyFill="1" applyBorder="1" applyAlignment="1">
      <alignment horizontal="right" wrapText="1" indent="1"/>
    </xf>
    <xf numFmtId="165" fontId="13" fillId="0" borderId="0" xfId="121" applyNumberFormat="1" applyFont="1" applyFill="1" applyAlignment="1">
      <alignment horizontal="right" indent="1"/>
    </xf>
    <xf numFmtId="165" fontId="19" fillId="0" borderId="0" xfId="0" applyNumberFormat="1" applyFont="1"/>
    <xf numFmtId="164" fontId="13" fillId="0" borderId="0" xfId="3" applyNumberFormat="1" applyFont="1" applyFill="1" applyBorder="1" applyAlignment="1">
      <alignment horizontal="right" wrapText="1" indent="1"/>
    </xf>
    <xf numFmtId="165" fontId="14" fillId="0" borderId="0" xfId="121" quotePrefix="1" applyNumberFormat="1" applyFont="1" applyFill="1" applyBorder="1" applyAlignment="1">
      <alignment horizontal="right" vertical="top" wrapText="1" indent="1"/>
    </xf>
    <xf numFmtId="0" fontId="11" fillId="0" borderId="0" xfId="3" applyFont="1" applyFill="1" applyBorder="1"/>
    <xf numFmtId="165" fontId="13" fillId="0" borderId="0" xfId="0" applyNumberFormat="1" applyFont="1" applyFill="1" applyBorder="1" applyAlignment="1">
      <alignment horizontal="right" wrapText="1" indent="1"/>
    </xf>
    <xf numFmtId="165" fontId="14" fillId="0" borderId="0" xfId="168" applyNumberFormat="1" applyFont="1" applyFill="1" applyBorder="1" applyAlignment="1">
      <alignment horizontal="right" indent="1"/>
    </xf>
    <xf numFmtId="165" fontId="14" fillId="0" borderId="2" xfId="168" applyNumberFormat="1" applyFont="1" applyFill="1" applyBorder="1" applyAlignment="1">
      <alignment horizontal="right" indent="1"/>
    </xf>
    <xf numFmtId="1" fontId="14" fillId="0" borderId="0" xfId="0" applyNumberFormat="1" applyFont="1" applyFill="1" applyBorder="1" applyAlignment="1">
      <alignment horizontal="left" wrapText="1"/>
    </xf>
    <xf numFmtId="3" fontId="14" fillId="0" borderId="0" xfId="3" quotePrefix="1" applyNumberFormat="1" applyFont="1" applyFill="1" applyAlignment="1">
      <alignment horizontal="right" indent="1"/>
    </xf>
    <xf numFmtId="165" fontId="14" fillId="0" borderId="0" xfId="3" quotePrefix="1" applyNumberFormat="1" applyFont="1" applyFill="1" applyAlignment="1">
      <alignment horizontal="right" indent="1"/>
    </xf>
    <xf numFmtId="164" fontId="14" fillId="0" borderId="0" xfId="168" applyNumberFormat="1" applyFont="1" applyFill="1" applyAlignment="1">
      <alignment horizontal="right" indent="1"/>
    </xf>
    <xf numFmtId="164" fontId="14" fillId="0" borderId="0" xfId="179" applyNumberFormat="1" applyFont="1" applyFill="1" applyBorder="1" applyAlignment="1">
      <alignment horizontal="left"/>
    </xf>
    <xf numFmtId="1" fontId="14" fillId="0" borderId="0" xfId="179" applyNumberFormat="1" applyFont="1" applyFill="1" applyBorder="1" applyAlignment="1">
      <alignment horizontal="left" indent="2"/>
    </xf>
    <xf numFmtId="1" fontId="14" fillId="0" borderId="0" xfId="179" applyNumberFormat="1" applyFont="1" applyFill="1" applyBorder="1"/>
    <xf numFmtId="0" fontId="13" fillId="0" borderId="0" xfId="168" applyFont="1" applyFill="1" applyBorder="1" applyAlignment="1">
      <alignment horizontal="left"/>
    </xf>
    <xf numFmtId="0" fontId="14" fillId="0" borderId="0" xfId="175" applyFont="1" applyFill="1" applyBorder="1" applyAlignment="1">
      <alignment horizontal="left" wrapText="1" indent="1"/>
    </xf>
    <xf numFmtId="0" fontId="13" fillId="0" borderId="2" xfId="168" applyFont="1" applyFill="1" applyBorder="1" applyAlignment="1">
      <alignment horizontal="left"/>
    </xf>
    <xf numFmtId="0" fontId="15" fillId="0" borderId="0" xfId="3" applyFont="1" applyFill="1" applyBorder="1" applyAlignment="1">
      <alignment horizontal="left"/>
    </xf>
    <xf numFmtId="0" fontId="50" fillId="0" borderId="0" xfId="0" applyFont="1"/>
    <xf numFmtId="0" fontId="14" fillId="0" borderId="1" xfId="180" applyFont="1" applyFill="1" applyBorder="1"/>
    <xf numFmtId="0" fontId="25" fillId="0" borderId="0" xfId="121" applyFont="1"/>
    <xf numFmtId="0" fontId="13" fillId="0" borderId="0" xfId="121" applyFont="1" applyFill="1" applyBorder="1"/>
    <xf numFmtId="0" fontId="13" fillId="0" borderId="0" xfId="121" applyFont="1" applyFill="1" applyAlignment="1">
      <alignment horizontal="left" indent="1"/>
    </xf>
    <xf numFmtId="0" fontId="14" fillId="0" borderId="0" xfId="121" applyFont="1" applyFill="1" applyAlignment="1">
      <alignment horizontal="left" indent="2"/>
    </xf>
    <xf numFmtId="0" fontId="13" fillId="0" borderId="2" xfId="121" applyFont="1" applyFill="1" applyBorder="1" applyAlignment="1">
      <alignment horizontal="left" indent="1"/>
    </xf>
    <xf numFmtId="0" fontId="13" fillId="0" borderId="0" xfId="121" applyFont="1" applyFill="1"/>
    <xf numFmtId="0" fontId="14" fillId="0" borderId="0" xfId="121" applyFont="1"/>
    <xf numFmtId="0" fontId="14" fillId="0" borderId="2" xfId="121" applyFont="1" applyBorder="1"/>
    <xf numFmtId="0" fontId="51" fillId="0" borderId="0" xfId="0" applyFont="1"/>
    <xf numFmtId="0" fontId="14" fillId="0" borderId="1" xfId="121" applyFont="1" applyFill="1" applyBorder="1"/>
    <xf numFmtId="0" fontId="14" fillId="0" borderId="2" xfId="121" applyFont="1" applyFill="1" applyBorder="1" applyAlignment="1">
      <alignment horizontal="left" indent="2"/>
    </xf>
    <xf numFmtId="0" fontId="13" fillId="0" borderId="0" xfId="121" applyFont="1"/>
    <xf numFmtId="0" fontId="14" fillId="0" borderId="0" xfId="121" applyFont="1" applyFill="1" applyAlignment="1">
      <alignment horizontal="left" indent="1"/>
    </xf>
    <xf numFmtId="0" fontId="13" fillId="0" borderId="2" xfId="121" applyFont="1" applyFill="1" applyBorder="1" applyAlignment="1">
      <alignment horizontal="left"/>
    </xf>
    <xf numFmtId="0" fontId="14" fillId="0" borderId="0" xfId="121" applyFont="1" applyAlignment="1">
      <alignment horizontal="left" indent="1"/>
    </xf>
    <xf numFmtId="1" fontId="14" fillId="0" borderId="0" xfId="121" applyNumberFormat="1" applyFont="1" applyFill="1" applyBorder="1" applyAlignment="1">
      <alignment horizontal="left"/>
    </xf>
    <xf numFmtId="0" fontId="14" fillId="0" borderId="0" xfId="121" applyFont="1" applyFill="1" applyBorder="1" applyAlignment="1">
      <alignment horizontal="left"/>
    </xf>
    <xf numFmtId="1" fontId="14" fillId="0" borderId="0" xfId="121" applyNumberFormat="1" applyFont="1" applyFill="1" applyBorder="1"/>
    <xf numFmtId="1" fontId="14" fillId="0" borderId="0" xfId="121" applyNumberFormat="1" applyFont="1" applyFill="1" applyBorder="1" applyAlignment="1">
      <alignment readingOrder="1"/>
    </xf>
    <xf numFmtId="1" fontId="13" fillId="0" borderId="0" xfId="121" applyNumberFormat="1" applyFont="1" applyFill="1"/>
    <xf numFmtId="1" fontId="14" fillId="0" borderId="1" xfId="0" applyNumberFormat="1" applyFont="1" applyFill="1" applyBorder="1" applyAlignment="1">
      <alignment horizontal="right"/>
    </xf>
    <xf numFmtId="0" fontId="13" fillId="0" borderId="0" xfId="121" applyFont="1" applyFill="1" applyBorder="1" applyAlignment="1">
      <alignment horizontal="left" vertical="center" wrapText="1"/>
    </xf>
    <xf numFmtId="1" fontId="14" fillId="0" borderId="0" xfId="121" applyNumberFormat="1" applyFont="1" applyFill="1" applyBorder="1" applyAlignment="1">
      <alignment horizontal="left" vertical="center" wrapText="1" indent="1"/>
    </xf>
    <xf numFmtId="0" fontId="14" fillId="0" borderId="0" xfId="121" applyFont="1" applyFill="1" applyBorder="1" applyAlignment="1">
      <alignment horizontal="left" vertical="center" wrapText="1" indent="2"/>
    </xf>
    <xf numFmtId="0" fontId="13" fillId="0" borderId="0" xfId="121" applyFont="1" applyFill="1" applyBorder="1" applyAlignment="1">
      <alignment horizontal="left" vertical="center" wrapText="1" indent="1"/>
    </xf>
    <xf numFmtId="1" fontId="13" fillId="0" borderId="0" xfId="121" applyNumberFormat="1" applyFont="1" applyFill="1" applyBorder="1" applyAlignment="1">
      <alignment horizontal="left" wrapText="1" indent="1"/>
    </xf>
    <xf numFmtId="1" fontId="14" fillId="0" borderId="0" xfId="121" applyNumberFormat="1" applyFont="1" applyFill="1" applyBorder="1" applyAlignment="1">
      <alignment horizontal="left" vertical="center" wrapText="1" indent="2"/>
    </xf>
    <xf numFmtId="1" fontId="13" fillId="0" borderId="0" xfId="121" applyNumberFormat="1" applyFont="1" applyFill="1" applyBorder="1"/>
    <xf numFmtId="1" fontId="13" fillId="0" borderId="0" xfId="121" applyNumberFormat="1" applyFont="1" applyFill="1" applyBorder="1" applyAlignment="1">
      <alignment horizontal="left" indent="1"/>
    </xf>
    <xf numFmtId="1" fontId="13" fillId="0" borderId="0" xfId="121" applyNumberFormat="1" applyFont="1" applyFill="1" applyAlignment="1">
      <alignment horizontal="left" indent="1"/>
    </xf>
    <xf numFmtId="1" fontId="14" fillId="0" borderId="0" xfId="121" applyNumberFormat="1" applyFont="1" applyFill="1" applyAlignment="1">
      <alignment horizontal="left" indent="2"/>
    </xf>
    <xf numFmtId="1" fontId="13" fillId="0" borderId="2" xfId="121" applyNumberFormat="1" applyFont="1" applyFill="1" applyBorder="1" applyAlignment="1">
      <alignment wrapText="1"/>
    </xf>
    <xf numFmtId="1" fontId="14" fillId="0" borderId="1" xfId="0" applyNumberFormat="1" applyFont="1" applyFill="1" applyBorder="1" applyAlignment="1">
      <alignment horizontal="left" wrapText="1"/>
    </xf>
    <xf numFmtId="0" fontId="13" fillId="0" borderId="0" xfId="121" applyFont="1" applyFill="1" applyBorder="1" applyAlignment="1">
      <alignment horizontal="left"/>
    </xf>
    <xf numFmtId="0" fontId="13" fillId="0" borderId="0" xfId="121" applyFont="1" applyAlignment="1">
      <alignment horizontal="left" indent="1"/>
    </xf>
    <xf numFmtId="166" fontId="14" fillId="0" borderId="0" xfId="121" applyNumberFormat="1" applyFont="1" applyFill="1" applyBorder="1" applyAlignment="1">
      <alignment horizontal="left" indent="2"/>
    </xf>
    <xf numFmtId="166" fontId="14" fillId="0" borderId="0" xfId="121" applyNumberFormat="1" applyFont="1" applyFill="1" applyAlignment="1">
      <alignment horizontal="left" indent="2"/>
    </xf>
    <xf numFmtId="1" fontId="13" fillId="0" borderId="1" xfId="0" applyNumberFormat="1" applyFont="1" applyFill="1" applyBorder="1" applyAlignment="1">
      <alignment horizontal="left" indent="1"/>
    </xf>
    <xf numFmtId="0" fontId="13" fillId="0" borderId="0" xfId="121" applyFont="1" applyFill="1" applyAlignment="1">
      <alignment horizontal="left" indent="2"/>
    </xf>
    <xf numFmtId="0" fontId="14" fillId="0" borderId="0" xfId="121" applyFont="1" applyFill="1" applyAlignment="1">
      <alignment horizontal="left" indent="3"/>
    </xf>
    <xf numFmtId="0" fontId="14" fillId="0" borderId="0" xfId="121" applyFont="1" applyFill="1" applyAlignment="1">
      <alignment horizontal="left" indent="4"/>
    </xf>
    <xf numFmtId="0" fontId="14" fillId="0" borderId="0" xfId="121" applyFont="1" applyFill="1" applyBorder="1" applyAlignment="1">
      <alignment horizontal="left" indent="3"/>
    </xf>
    <xf numFmtId="0" fontId="13" fillId="0" borderId="0" xfId="121" applyFont="1" applyFill="1" applyBorder="1" applyAlignment="1">
      <alignment horizontal="left" indent="1"/>
    </xf>
    <xf numFmtId="0" fontId="13" fillId="0" borderId="2" xfId="121" applyFont="1" applyFill="1" applyBorder="1" applyAlignment="1">
      <alignment horizontal="left" wrapText="1" indent="1"/>
    </xf>
    <xf numFmtId="1" fontId="13" fillId="0" borderId="0" xfId="121" applyNumberFormat="1" applyFont="1" applyFill="1" applyBorder="1" applyAlignment="1">
      <alignment horizontal="left"/>
    </xf>
    <xf numFmtId="164" fontId="13" fillId="0" borderId="0" xfId="181" applyNumberFormat="1" applyFont="1" applyFill="1" applyBorder="1" applyAlignment="1"/>
    <xf numFmtId="164" fontId="13" fillId="0" borderId="0" xfId="181" applyNumberFormat="1" applyFont="1" applyFill="1" applyBorder="1" applyAlignment="1">
      <alignment horizontal="left" indent="1"/>
    </xf>
    <xf numFmtId="1" fontId="14" fillId="0" borderId="0" xfId="181" applyNumberFormat="1" applyFont="1" applyFill="1" applyBorder="1" applyAlignment="1">
      <alignment horizontal="left" wrapText="1" indent="2"/>
    </xf>
    <xf numFmtId="164" fontId="14" fillId="0" borderId="0" xfId="181" applyNumberFormat="1" applyFont="1" applyFill="1" applyBorder="1" applyAlignment="1">
      <alignment horizontal="left" indent="2"/>
    </xf>
    <xf numFmtId="164" fontId="13" fillId="0" borderId="0" xfId="181" applyNumberFormat="1" applyFont="1" applyFill="1" applyBorder="1" applyAlignment="1">
      <alignment horizontal="left"/>
    </xf>
    <xf numFmtId="1" fontId="14" fillId="0" borderId="0" xfId="182" applyNumberFormat="1" applyFont="1" applyFill="1" applyBorder="1" applyAlignment="1">
      <alignment horizontal="left" vertical="center" wrapText="1" indent="2"/>
    </xf>
    <xf numFmtId="1" fontId="14" fillId="0" borderId="0" xfId="181" applyNumberFormat="1" applyFont="1" applyFill="1" applyBorder="1" applyAlignment="1">
      <alignment horizontal="left" vertical="center" wrapText="1" indent="2"/>
    </xf>
    <xf numFmtId="1" fontId="13" fillId="0" borderId="0" xfId="181" applyNumberFormat="1" applyFont="1" applyFill="1" applyBorder="1" applyAlignment="1">
      <alignment horizontal="left" wrapText="1" indent="1"/>
    </xf>
    <xf numFmtId="0" fontId="14" fillId="0" borderId="0" xfId="181" applyFont="1" applyFill="1" applyBorder="1" applyAlignment="1">
      <alignment horizontal="left" indent="2"/>
    </xf>
    <xf numFmtId="1" fontId="14" fillId="0" borderId="0" xfId="181" applyNumberFormat="1" applyFont="1" applyFill="1" applyBorder="1" applyAlignment="1">
      <alignment horizontal="left" indent="2"/>
    </xf>
    <xf numFmtId="1" fontId="13" fillId="0" borderId="0" xfId="181" applyNumberFormat="1" applyFont="1" applyFill="1" applyBorder="1"/>
    <xf numFmtId="1" fontId="14" fillId="0" borderId="0" xfId="181" applyNumberFormat="1" applyFont="1" applyFill="1" applyBorder="1" applyAlignment="1">
      <alignment horizontal="left" indent="1"/>
    </xf>
    <xf numFmtId="1" fontId="14" fillId="0" borderId="2" xfId="181" applyNumberFormat="1" applyFont="1" applyFill="1" applyBorder="1" applyAlignment="1">
      <alignment horizontal="left" indent="1"/>
    </xf>
    <xf numFmtId="164" fontId="14" fillId="0" borderId="0" xfId="181" applyNumberFormat="1" applyFont="1" applyFill="1" applyBorder="1" applyAlignment="1">
      <alignment horizontal="left" indent="1"/>
    </xf>
    <xf numFmtId="0" fontId="14" fillId="0" borderId="0" xfId="181" applyFont="1" applyFill="1" applyBorder="1" applyAlignment="1">
      <alignment horizontal="left" indent="3"/>
    </xf>
    <xf numFmtId="1" fontId="13" fillId="0" borderId="2" xfId="181" applyNumberFormat="1" applyFont="1" applyFill="1" applyBorder="1" applyAlignment="1">
      <alignment horizontal="left" indent="1"/>
    </xf>
    <xf numFmtId="0" fontId="13" fillId="0" borderId="0" xfId="181" applyFont="1" applyFill="1"/>
    <xf numFmtId="0" fontId="13" fillId="0" borderId="0" xfId="181" applyFont="1" applyBorder="1"/>
    <xf numFmtId="0" fontId="14" fillId="0" borderId="0" xfId="181" applyFont="1" applyBorder="1" applyAlignment="1">
      <alignment horizontal="left" indent="1"/>
    </xf>
    <xf numFmtId="0" fontId="13" fillId="0" borderId="0" xfId="181" applyFont="1" applyBorder="1" applyAlignment="1"/>
    <xf numFmtId="0" fontId="14" fillId="0" borderId="2" xfId="181" applyFont="1" applyFill="1" applyBorder="1" applyAlignment="1">
      <alignment horizontal="left" indent="1"/>
    </xf>
    <xf numFmtId="0" fontId="13" fillId="0" borderId="0" xfId="181" applyFont="1" applyFill="1" applyBorder="1"/>
    <xf numFmtId="0" fontId="13" fillId="0" borderId="0" xfId="181" applyFont="1" applyAlignment="1">
      <alignment horizontal="left" indent="1"/>
    </xf>
    <xf numFmtId="0" fontId="14" fillId="0" borderId="0" xfId="181" applyFont="1" applyFill="1" applyAlignment="1">
      <alignment horizontal="left" indent="2"/>
    </xf>
    <xf numFmtId="0" fontId="13" fillId="0" borderId="0" xfId="181" applyFont="1" applyFill="1" applyAlignment="1">
      <alignment horizontal="left" indent="1"/>
    </xf>
    <xf numFmtId="166" fontId="14" fillId="0" borderId="0" xfId="181" applyNumberFormat="1" applyFont="1" applyFill="1" applyBorder="1" applyAlignment="1">
      <alignment horizontal="left" indent="2"/>
    </xf>
    <xf numFmtId="166" fontId="14" fillId="0" borderId="0" xfId="181" applyNumberFormat="1" applyFont="1" applyFill="1" applyAlignment="1">
      <alignment horizontal="left" indent="2"/>
    </xf>
    <xf numFmtId="0" fontId="13" fillId="0" borderId="2" xfId="181" applyFont="1" applyFill="1" applyBorder="1" applyAlignment="1">
      <alignment horizontal="left" indent="1"/>
    </xf>
    <xf numFmtId="1" fontId="13" fillId="0" borderId="0" xfId="181" applyNumberFormat="1" applyFont="1" applyFill="1" applyBorder="1" applyAlignment="1">
      <alignment horizontal="left"/>
    </xf>
    <xf numFmtId="0" fontId="14" fillId="0" borderId="0" xfId="181" applyFont="1" applyFill="1" applyAlignment="1">
      <alignment horizontal="left" indent="3"/>
    </xf>
    <xf numFmtId="0" fontId="14" fillId="0" borderId="0" xfId="181" applyFont="1" applyFill="1" applyAlignment="1">
      <alignment horizontal="left" indent="4"/>
    </xf>
    <xf numFmtId="0" fontId="13" fillId="0" borderId="0" xfId="181" applyFont="1" applyFill="1" applyAlignment="1">
      <alignment horizontal="left" indent="2"/>
    </xf>
    <xf numFmtId="0" fontId="13" fillId="0" borderId="0" xfId="181" applyFont="1" applyFill="1" applyBorder="1" applyAlignment="1">
      <alignment horizontal="left" indent="1"/>
    </xf>
    <xf numFmtId="0" fontId="13" fillId="0" borderId="2" xfId="181" applyFont="1" applyFill="1" applyBorder="1" applyAlignment="1">
      <alignment horizontal="left" wrapText="1" indent="1"/>
    </xf>
    <xf numFmtId="1" fontId="14" fillId="0" borderId="0" xfId="181" applyNumberFormat="1" applyFont="1" applyFill="1" applyBorder="1" applyAlignment="1">
      <alignment horizontal="left" wrapText="1" indent="1"/>
    </xf>
    <xf numFmtId="164" fontId="14" fillId="0" borderId="0" xfId="121" applyNumberFormat="1" applyFont="1" applyFill="1" applyBorder="1" applyAlignment="1">
      <alignment horizontal="left" vertical="center" wrapText="1" indent="2"/>
    </xf>
    <xf numFmtId="0" fontId="14" fillId="0" borderId="0" xfId="181" applyFont="1" applyFill="1" applyBorder="1" applyAlignment="1">
      <alignment horizontal="left" vertical="center" wrapText="1" indent="2"/>
    </xf>
    <xf numFmtId="0" fontId="13" fillId="0" borderId="0" xfId="181" applyFont="1" applyFill="1" applyBorder="1" applyAlignment="1">
      <alignment horizontal="left" vertical="center" wrapText="1" indent="1"/>
    </xf>
    <xf numFmtId="0" fontId="14" fillId="0" borderId="0" xfId="181" applyFont="1" applyFill="1" applyAlignment="1">
      <alignment horizontal="left" indent="1"/>
    </xf>
    <xf numFmtId="0" fontId="14" fillId="0" borderId="0" xfId="181" applyFont="1" applyFill="1" applyBorder="1" applyAlignment="1">
      <alignment horizontal="left" wrapText="1" indent="1"/>
    </xf>
    <xf numFmtId="1" fontId="14" fillId="0" borderId="0" xfId="181" applyNumberFormat="1" applyFont="1" applyFill="1" applyAlignment="1">
      <alignment horizontal="left" indent="3"/>
    </xf>
    <xf numFmtId="0" fontId="13" fillId="0" borderId="0" xfId="181" applyFont="1" applyFill="1" applyBorder="1" applyAlignment="1">
      <alignment horizontal="left" indent="2"/>
    </xf>
    <xf numFmtId="0" fontId="14" fillId="0" borderId="0" xfId="181" applyFont="1" applyFill="1" applyBorder="1" applyAlignment="1">
      <alignment horizontal="left" wrapText="1" indent="3"/>
    </xf>
    <xf numFmtId="0" fontId="14" fillId="0" borderId="0" xfId="121" applyFont="1" applyBorder="1" applyAlignment="1">
      <alignment horizontal="left" indent="1"/>
    </xf>
    <xf numFmtId="0" fontId="14" fillId="0" borderId="7" xfId="0" applyFont="1" applyFill="1" applyBorder="1" applyAlignment="1">
      <alignment horizontal="left" vertical="center" wrapText="1" indent="2"/>
    </xf>
    <xf numFmtId="0" fontId="13" fillId="0" borderId="7" xfId="181" applyFont="1" applyFill="1" applyBorder="1" applyAlignment="1">
      <alignment vertical="center" wrapText="1"/>
    </xf>
    <xf numFmtId="0" fontId="13" fillId="25" borderId="5" xfId="181" applyFont="1" applyFill="1" applyBorder="1" applyAlignment="1">
      <alignment vertical="center" wrapText="1"/>
    </xf>
    <xf numFmtId="0" fontId="14" fillId="25" borderId="7" xfId="0" applyFont="1" applyFill="1" applyBorder="1" applyAlignment="1">
      <alignment horizontal="left" vertical="center" wrapText="1" indent="2"/>
    </xf>
    <xf numFmtId="0" fontId="14" fillId="25" borderId="7" xfId="0" applyFont="1" applyFill="1" applyBorder="1" applyAlignment="1">
      <alignment horizontal="left" indent="2"/>
    </xf>
    <xf numFmtId="164" fontId="14" fillId="25" borderId="7" xfId="181" applyNumberFormat="1" applyFont="1" applyFill="1" applyBorder="1" applyAlignment="1">
      <alignment horizontal="left" vertical="center" wrapText="1" indent="2"/>
    </xf>
    <xf numFmtId="164" fontId="14" fillId="25" borderId="7" xfId="181" applyNumberFormat="1" applyFont="1" applyFill="1" applyBorder="1" applyAlignment="1">
      <alignment horizontal="left" indent="2"/>
    </xf>
    <xf numFmtId="164" fontId="14" fillId="25" borderId="0" xfId="3" applyNumberFormat="1" applyFont="1" applyFill="1" applyBorder="1"/>
    <xf numFmtId="0" fontId="13" fillId="25" borderId="7" xfId="181" applyFont="1" applyFill="1" applyBorder="1" applyAlignment="1">
      <alignment vertical="center" wrapText="1"/>
    </xf>
    <xf numFmtId="164" fontId="14" fillId="25" borderId="21" xfId="181" applyNumberFormat="1" applyFont="1" applyFill="1" applyBorder="1" applyAlignment="1">
      <alignment horizontal="left" vertical="center" wrapText="1" indent="2"/>
    </xf>
    <xf numFmtId="0" fontId="13" fillId="0" borderId="7" xfId="181" applyFont="1" applyFill="1" applyBorder="1" applyAlignment="1">
      <alignment horizontal="left" vertical="center" wrapText="1" indent="1"/>
    </xf>
    <xf numFmtId="2" fontId="14" fillId="0" borderId="7" xfId="181" applyNumberFormat="1" applyFont="1" applyFill="1" applyBorder="1" applyAlignment="1">
      <alignment horizontal="left" vertical="center" wrapText="1" indent="2"/>
    </xf>
    <xf numFmtId="0" fontId="14" fillId="0" borderId="7" xfId="181" applyFont="1" applyFill="1" applyBorder="1" applyAlignment="1">
      <alignment horizontal="left" vertical="center" wrapText="1" indent="2"/>
    </xf>
    <xf numFmtId="0" fontId="14" fillId="0" borderId="9" xfId="181" applyFont="1" applyFill="1" applyBorder="1" applyAlignment="1">
      <alignment horizontal="left" vertical="center" wrapText="1" indent="2"/>
    </xf>
    <xf numFmtId="0" fontId="13" fillId="0" borderId="2" xfId="181" applyFont="1" applyFill="1" applyBorder="1"/>
    <xf numFmtId="0" fontId="14" fillId="0" borderId="0" xfId="181" applyFont="1" applyFill="1" applyBorder="1" applyAlignment="1">
      <alignment horizontal="left" indent="1"/>
    </xf>
    <xf numFmtId="0" fontId="14" fillId="0" borderId="0" xfId="121" applyFont="1" applyFill="1" applyBorder="1" applyAlignment="1">
      <alignment horizontal="left" indent="1"/>
    </xf>
    <xf numFmtId="0" fontId="14" fillId="0" borderId="7" xfId="0" applyFont="1" applyFill="1" applyBorder="1" applyAlignment="1">
      <alignment horizontal="left" indent="1"/>
    </xf>
    <xf numFmtId="0" fontId="14" fillId="0" borderId="2" xfId="121" applyFont="1" applyFill="1" applyBorder="1" applyAlignment="1">
      <alignment horizontal="left" indent="1"/>
    </xf>
    <xf numFmtId="0" fontId="13" fillId="0" borderId="2" xfId="121" applyFont="1" applyFill="1" applyBorder="1"/>
    <xf numFmtId="0" fontId="14" fillId="0" borderId="0" xfId="3" applyFont="1" applyFill="1" applyBorder="1" applyAlignment="1">
      <alignment horizontal="left"/>
    </xf>
    <xf numFmtId="0" fontId="13" fillId="0" borderId="0" xfId="0" applyFont="1" applyFill="1" applyBorder="1" applyAlignment="1">
      <alignment horizontal="left" wrapText="1" indent="2"/>
    </xf>
    <xf numFmtId="1" fontId="14" fillId="0" borderId="0" xfId="3" applyNumberFormat="1" applyFont="1" applyFill="1" applyAlignment="1">
      <alignment horizontal="left" indent="3"/>
    </xf>
    <xf numFmtId="164" fontId="14" fillId="0" borderId="8" xfId="181" applyNumberFormat="1" applyFont="1" applyFill="1" applyBorder="1" applyAlignment="1">
      <alignment horizontal="left" indent="2"/>
    </xf>
    <xf numFmtId="0" fontId="13" fillId="25" borderId="22" xfId="3" applyFont="1" applyFill="1" applyBorder="1" applyAlignment="1"/>
    <xf numFmtId="0" fontId="0" fillId="0" borderId="0" xfId="0" applyFill="1"/>
    <xf numFmtId="0" fontId="14" fillId="0" borderId="10" xfId="0" applyFont="1" applyFill="1" applyBorder="1" applyAlignment="1">
      <alignment horizontal="right" indent="1"/>
    </xf>
    <xf numFmtId="0" fontId="14" fillId="0" borderId="1" xfId="0" applyFont="1" applyFill="1" applyBorder="1" applyAlignment="1">
      <alignment horizontal="right" indent="1"/>
    </xf>
    <xf numFmtId="0" fontId="14" fillId="0" borderId="11" xfId="0" applyFont="1" applyFill="1" applyBorder="1" applyAlignment="1">
      <alignment horizontal="right" indent="1"/>
    </xf>
    <xf numFmtId="0" fontId="25" fillId="0" borderId="5" xfId="0" applyFont="1" applyFill="1" applyBorder="1" applyAlignment="1"/>
    <xf numFmtId="165" fontId="13" fillId="0" borderId="5" xfId="168" applyNumberFormat="1" applyFont="1" applyFill="1" applyBorder="1" applyAlignment="1">
      <alignment horizontal="right" indent="1"/>
    </xf>
    <xf numFmtId="165" fontId="13" fillId="0" borderId="3" xfId="168" applyNumberFormat="1" applyFont="1" applyFill="1" applyBorder="1" applyAlignment="1">
      <alignment horizontal="right" indent="1"/>
    </xf>
    <xf numFmtId="165" fontId="13" fillId="0" borderId="4" xfId="168" applyNumberFormat="1" applyFont="1" applyFill="1" applyBorder="1" applyAlignment="1">
      <alignment horizontal="right" indent="1"/>
    </xf>
    <xf numFmtId="165" fontId="14" fillId="0" borderId="7" xfId="168" applyNumberFormat="1" applyFont="1" applyFill="1" applyBorder="1" applyAlignment="1">
      <alignment horizontal="right" indent="1"/>
    </xf>
    <xf numFmtId="165" fontId="14" fillId="0" borderId="6" xfId="168" applyNumberFormat="1" applyFont="1" applyFill="1" applyBorder="1" applyAlignment="1">
      <alignment horizontal="right" indent="1"/>
    </xf>
    <xf numFmtId="0" fontId="14" fillId="0" borderId="7" xfId="0" applyFont="1" applyFill="1" applyBorder="1" applyAlignment="1"/>
    <xf numFmtId="165" fontId="13" fillId="0" borderId="7" xfId="168" applyNumberFormat="1" applyFont="1" applyFill="1" applyBorder="1" applyAlignment="1">
      <alignment horizontal="right" indent="1"/>
    </xf>
    <xf numFmtId="165" fontId="13" fillId="0" borderId="0" xfId="168" applyNumberFormat="1" applyFont="1" applyFill="1" applyBorder="1" applyAlignment="1">
      <alignment horizontal="right" indent="1"/>
    </xf>
    <xf numFmtId="165" fontId="13" fillId="0" borderId="6" xfId="168" applyNumberFormat="1" applyFont="1" applyFill="1" applyBorder="1" applyAlignment="1">
      <alignment horizontal="right" indent="1"/>
    </xf>
    <xf numFmtId="0" fontId="25" fillId="0" borderId="7" xfId="0" applyFont="1" applyFill="1" applyBorder="1" applyAlignment="1"/>
    <xf numFmtId="0" fontId="25" fillId="0" borderId="7" xfId="0" applyFont="1" applyFill="1" applyBorder="1" applyAlignment="1">
      <alignment wrapText="1"/>
    </xf>
    <xf numFmtId="0" fontId="14" fillId="0" borderId="9" xfId="0" applyFont="1" applyFill="1" applyBorder="1" applyAlignment="1">
      <alignment horizontal="left" indent="1"/>
    </xf>
    <xf numFmtId="165" fontId="14" fillId="0" borderId="9" xfId="168" applyNumberFormat="1" applyFont="1" applyFill="1" applyBorder="1" applyAlignment="1">
      <alignment horizontal="right" indent="1"/>
    </xf>
    <xf numFmtId="165" fontId="14" fillId="0" borderId="8" xfId="168" applyNumberFormat="1" applyFont="1" applyFill="1" applyBorder="1" applyAlignment="1">
      <alignment horizontal="right" indent="1"/>
    </xf>
    <xf numFmtId="0" fontId="14" fillId="0" borderId="7" xfId="178" applyFont="1" applyFill="1" applyBorder="1" applyAlignment="1">
      <alignment horizontal="left" vertical="center" indent="1"/>
    </xf>
    <xf numFmtId="0" fontId="13" fillId="0" borderId="7" xfId="178" applyFont="1" applyFill="1" applyBorder="1" applyAlignment="1">
      <alignment horizontal="left" indent="1"/>
    </xf>
    <xf numFmtId="0" fontId="14" fillId="0" borderId="7" xfId="178" applyFont="1" applyFill="1" applyBorder="1" applyAlignment="1">
      <alignment horizontal="left" indent="1"/>
    </xf>
    <xf numFmtId="1" fontId="14" fillId="0" borderId="0" xfId="0" applyNumberFormat="1" applyFont="1" applyFill="1" applyBorder="1" applyAlignment="1">
      <alignment horizontal="left" wrapText="1"/>
    </xf>
    <xf numFmtId="0" fontId="14" fillId="0" borderId="0" xfId="0" applyFont="1" applyAlignment="1">
      <alignment wrapText="1"/>
    </xf>
    <xf numFmtId="0" fontId="13" fillId="0" borderId="1" xfId="3" applyFont="1" applyFill="1" applyBorder="1" applyAlignment="1">
      <alignment horizontal="center"/>
    </xf>
    <xf numFmtId="0" fontId="13" fillId="0" borderId="11" xfId="3" applyFont="1" applyFill="1" applyBorder="1" applyAlignment="1">
      <alignment horizontal="center"/>
    </xf>
    <xf numFmtId="2" fontId="13" fillId="25" borderId="10" xfId="3" applyNumberFormat="1" applyFont="1" applyFill="1" applyBorder="1" applyAlignment="1">
      <alignment horizontal="center" wrapText="1"/>
    </xf>
    <xf numFmtId="2" fontId="13" fillId="25" borderId="1" xfId="3" applyNumberFormat="1" applyFont="1" applyFill="1" applyBorder="1" applyAlignment="1">
      <alignment horizontal="center" wrapText="1"/>
    </xf>
    <xf numFmtId="2" fontId="13" fillId="25" borderId="11" xfId="3" applyNumberFormat="1" applyFont="1" applyFill="1" applyBorder="1" applyAlignment="1">
      <alignment horizontal="center" wrapText="1"/>
    </xf>
    <xf numFmtId="0" fontId="13" fillId="25" borderId="5" xfId="3" applyFont="1" applyFill="1" applyBorder="1" applyAlignment="1">
      <alignment horizontal="center"/>
    </xf>
    <xf numFmtId="0" fontId="13" fillId="25" borderId="3" xfId="3" applyFont="1" applyFill="1" applyBorder="1" applyAlignment="1">
      <alignment horizontal="center"/>
    </xf>
    <xf numFmtId="0" fontId="13" fillId="25" borderId="4" xfId="3" applyFont="1" applyFill="1" applyBorder="1" applyAlignment="1">
      <alignment horizontal="center"/>
    </xf>
    <xf numFmtId="0" fontId="13" fillId="0" borderId="1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10" xfId="3" applyFont="1" applyFill="1" applyBorder="1" applyAlignment="1">
      <alignment horizontal="center" vertical="center" wrapText="1"/>
    </xf>
    <xf numFmtId="0" fontId="14" fillId="0" borderId="10" xfId="178" applyFont="1" applyFill="1" applyBorder="1" applyAlignment="1">
      <alignment horizontal="center"/>
    </xf>
    <xf numFmtId="0" fontId="14" fillId="0" borderId="1" xfId="178" applyFont="1" applyFill="1" applyBorder="1" applyAlignment="1">
      <alignment horizontal="center"/>
    </xf>
    <xf numFmtId="0" fontId="14" fillId="0" borderId="11" xfId="178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3" fillId="0" borderId="5" xfId="178" applyFont="1" applyFill="1" applyBorder="1" applyAlignment="1">
      <alignment horizontal="center" vertical="center"/>
    </xf>
    <xf numFmtId="0" fontId="14" fillId="0" borderId="9" xfId="178" applyFont="1" applyFill="1" applyBorder="1" applyAlignment="1">
      <alignment horizontal="center" vertical="center"/>
    </xf>
  </cellXfs>
  <cellStyles count="183">
    <cellStyle name="20% - Accent1" xfId="7"/>
    <cellStyle name="20% - Accent1 2" xfId="62"/>
    <cellStyle name="20% - Accent2" xfId="8"/>
    <cellStyle name="20% - Accent2 2" xfId="63"/>
    <cellStyle name="20% - Accent3" xfId="9"/>
    <cellStyle name="20% - Accent3 2" xfId="64"/>
    <cellStyle name="20% - Accent4" xfId="10"/>
    <cellStyle name="20% - Accent4 2" xfId="65"/>
    <cellStyle name="20% - Accent5" xfId="11"/>
    <cellStyle name="20% - Accent5 2" xfId="66"/>
    <cellStyle name="20% - Accent6" xfId="12"/>
    <cellStyle name="20% - Accent6 2" xfId="67"/>
    <cellStyle name="40% - Accent1" xfId="13"/>
    <cellStyle name="40% - Accent1 2" xfId="68"/>
    <cellStyle name="40% - Accent2" xfId="14"/>
    <cellStyle name="40% - Accent2 2" xfId="69"/>
    <cellStyle name="40% - Accent3" xfId="15"/>
    <cellStyle name="40% - Accent3 2" xfId="70"/>
    <cellStyle name="40% - Accent4" xfId="16"/>
    <cellStyle name="40% - Accent4 2" xfId="71"/>
    <cellStyle name="40% - Accent5" xfId="17"/>
    <cellStyle name="40% - Accent5 2" xfId="72"/>
    <cellStyle name="40% - Accent6" xfId="18"/>
    <cellStyle name="40% - Accent6 2" xfId="73"/>
    <cellStyle name="60% - Accent1" xfId="19"/>
    <cellStyle name="60% - Accent1 2" xfId="74"/>
    <cellStyle name="60% - Accent2" xfId="20"/>
    <cellStyle name="60% - Accent2 2" xfId="75"/>
    <cellStyle name="60% - Accent3" xfId="21"/>
    <cellStyle name="60% - Accent3 2" xfId="76"/>
    <cellStyle name="60% - Accent4" xfId="22"/>
    <cellStyle name="60% - Accent4 2" xfId="77"/>
    <cellStyle name="60% - Accent5" xfId="23"/>
    <cellStyle name="60% - Accent5 2" xfId="78"/>
    <cellStyle name="60% - Accent6" xfId="24"/>
    <cellStyle name="60% - Accent6 2" xfId="79"/>
    <cellStyle name="Accent1" xfId="25"/>
    <cellStyle name="Accent1 2" xfId="80"/>
    <cellStyle name="Accent2" xfId="26"/>
    <cellStyle name="Accent2 2" xfId="81"/>
    <cellStyle name="Accent3" xfId="27"/>
    <cellStyle name="Accent3 2" xfId="82"/>
    <cellStyle name="Accent4" xfId="28"/>
    <cellStyle name="Accent4 2" xfId="83"/>
    <cellStyle name="Accent5" xfId="29"/>
    <cellStyle name="Accent5 2" xfId="84"/>
    <cellStyle name="Accent6" xfId="30"/>
    <cellStyle name="Accent6 2" xfId="85"/>
    <cellStyle name="Bad" xfId="31"/>
    <cellStyle name="Bad 2" xfId="86"/>
    <cellStyle name="Calculation" xfId="32"/>
    <cellStyle name="Calculation 2" xfId="87"/>
    <cellStyle name="Check Cell" xfId="33"/>
    <cellStyle name="Check Cell 2" xfId="88"/>
    <cellStyle name="Comma" xfId="1" builtinId="3"/>
    <cellStyle name="Comma 2" xfId="109"/>
    <cellStyle name="Comma 2 2" xfId="139"/>
    <cellStyle name="Comma 3" xfId="114"/>
    <cellStyle name="Comma 3 2" xfId="141"/>
    <cellStyle name="Comma 4" xfId="119"/>
    <cellStyle name="Explanatory Text" xfId="34"/>
    <cellStyle name="Explanatory Text 2" xfId="89"/>
    <cellStyle name="Forside overskrift 1" xfId="5"/>
    <cellStyle name="Forside overskrift 1 2" xfId="35"/>
    <cellStyle name="Forside overskrift 1 3" xfId="124"/>
    <cellStyle name="Forside overskrift 1_Kunderetta betalingstenester" xfId="166"/>
    <cellStyle name="Forside overskrift 2" xfId="4"/>
    <cellStyle name="Forside overskrift 2 2" xfId="36"/>
    <cellStyle name="Forside overskrift 2 3" xfId="123"/>
    <cellStyle name="Forside overskrift 2_Kunderetta betalingstenester" xfId="167"/>
    <cellStyle name="Good" xfId="37"/>
    <cellStyle name="Good 2" xfId="90"/>
    <cellStyle name="Heading 1" xfId="38"/>
    <cellStyle name="Heading 1 2" xfId="91"/>
    <cellStyle name="Heading 2" xfId="39"/>
    <cellStyle name="Heading 2 2" xfId="92"/>
    <cellStyle name="Heading 3" xfId="40"/>
    <cellStyle name="Heading 3 2" xfId="93"/>
    <cellStyle name="Heading 4" xfId="41"/>
    <cellStyle name="Heading 4 2" xfId="94"/>
    <cellStyle name="Hyperkobling 2" xfId="110"/>
    <cellStyle name="Hyperkobling 2 2" xfId="140"/>
    <cellStyle name="Hyperlink 2" xfId="107"/>
    <cellStyle name="Hyperlink 2 2" xfId="137"/>
    <cellStyle name="Input" xfId="42"/>
    <cellStyle name="Input 2" xfId="95"/>
    <cellStyle name="Komma 2" xfId="111"/>
    <cellStyle name="Komma 2 2" xfId="112"/>
    <cellStyle name="Linked Cell" xfId="43"/>
    <cellStyle name="Linked Cell 2" xfId="96"/>
    <cellStyle name="Neutral" xfId="44"/>
    <cellStyle name="Neutral 2" xfId="97"/>
    <cellStyle name="Normal" xfId="0" builtinId="0"/>
    <cellStyle name="Normal 10" xfId="121"/>
    <cellStyle name="Normal 12" xfId="180"/>
    <cellStyle name="Normal 2" xfId="2"/>
    <cellStyle name="Normal 2 10" xfId="176"/>
    <cellStyle name="Normal 2 10_Betalingsinfrastruktur_1" xfId="179"/>
    <cellStyle name="Normal 2 2" xfId="6"/>
    <cellStyle name="Normal 2 2 2" xfId="46"/>
    <cellStyle name="Normal 2 2 3" xfId="54"/>
    <cellStyle name="Normal 2 2 3 2" xfId="98"/>
    <cellStyle name="Normal 2 2 3 2 2" xfId="182"/>
    <cellStyle name="Normal 2 2 3 3" xfId="60"/>
    <cellStyle name="Normal 2 2 3 3 2" xfId="135"/>
    <cellStyle name="Normal 2 2 3 3 2 2" xfId="164"/>
    <cellStyle name="Normal 2 2 3 3 3" xfId="152"/>
    <cellStyle name="Normal 2 2 3 4" xfId="129"/>
    <cellStyle name="Normal 2 2 3 4 2" xfId="158"/>
    <cellStyle name="Normal 2 2 3 5" xfId="146"/>
    <cellStyle name="Normal 2 2 3_Kunderetta betalingstenester" xfId="171"/>
    <cellStyle name="Normal 2 2 3_Utvikltrekk" xfId="177"/>
    <cellStyle name="Normal 2 2 3_Utvikltrekk 2" xfId="116"/>
    <cellStyle name="Normal 2 2 4" xfId="57"/>
    <cellStyle name="Normal 2 2 4 2" xfId="132"/>
    <cellStyle name="Normal 2 2 4 2 2" xfId="161"/>
    <cellStyle name="Normal 2 2 4 3" xfId="149"/>
    <cellStyle name="Normal 2 2 5" xfId="125"/>
    <cellStyle name="Normal 2 2 5 2" xfId="155"/>
    <cellStyle name="Normal 2 2 6" xfId="143"/>
    <cellStyle name="Normal 2 2_Kunderetta betalingstenester" xfId="170"/>
    <cellStyle name="Normal 2 3" xfId="45"/>
    <cellStyle name="Normal 2 4" xfId="53"/>
    <cellStyle name="Normal 2 4 2" xfId="99"/>
    <cellStyle name="Normal 2 4 3" xfId="59"/>
    <cellStyle name="Normal 2 4 3 2" xfId="134"/>
    <cellStyle name="Normal 2 4 3 2 2" xfId="163"/>
    <cellStyle name="Normal 2 4 3 3" xfId="151"/>
    <cellStyle name="Normal 2 4 4" xfId="128"/>
    <cellStyle name="Normal 2 4 4 2" xfId="157"/>
    <cellStyle name="Normal 2 4 5" xfId="145"/>
    <cellStyle name="Normal 2 4_Kunderetta betalingstenester" xfId="172"/>
    <cellStyle name="Normal 2 5" xfId="56"/>
    <cellStyle name="Normal 2 5 2" xfId="131"/>
    <cellStyle name="Normal 2 5 2 2" xfId="160"/>
    <cellStyle name="Normal 2 5 3" xfId="148"/>
    <cellStyle name="Normal 2 6" xfId="122"/>
    <cellStyle name="Normal 2 6 2" xfId="154"/>
    <cellStyle name="Normal 2 7" xfId="142"/>
    <cellStyle name="Normal 2_Kunderetta betalingstenester" xfId="169"/>
    <cellStyle name="Normal 3" xfId="3"/>
    <cellStyle name="Normal 3 2" xfId="181"/>
    <cellStyle name="Normal 4" xfId="52"/>
    <cellStyle name="Normal 4 2" xfId="55"/>
    <cellStyle name="Normal 4 2 2" xfId="101"/>
    <cellStyle name="Normal 4 2 3" xfId="61"/>
    <cellStyle name="Normal 4 2 3 2" xfId="136"/>
    <cellStyle name="Normal 4 2 3 2 2" xfId="165"/>
    <cellStyle name="Normal 4 2 3 3" xfId="153"/>
    <cellStyle name="Normal 4 2 4" xfId="130"/>
    <cellStyle name="Normal 4 2 4 2" xfId="159"/>
    <cellStyle name="Normal 4 2 5" xfId="147"/>
    <cellStyle name="Normal 4 2_Kunderetta betalingstenester" xfId="174"/>
    <cellStyle name="Normal 4 3" xfId="100"/>
    <cellStyle name="Normal 4 4" xfId="58"/>
    <cellStyle name="Normal 4 4 2" xfId="133"/>
    <cellStyle name="Normal 4 4 2 2" xfId="162"/>
    <cellStyle name="Normal 4 4 3" xfId="150"/>
    <cellStyle name="Normal 4 5" xfId="127"/>
    <cellStyle name="Normal 4 5 2" xfId="156"/>
    <cellStyle name="Normal 4 6" xfId="144"/>
    <cellStyle name="Normal 4_Kunderetta betalingstenester" xfId="173"/>
    <cellStyle name="Normal 5" xfId="113"/>
    <cellStyle name="Normal 6" xfId="115"/>
    <cellStyle name="Normal 7" xfId="118"/>
    <cellStyle name="Normal 8" xfId="120"/>
    <cellStyle name="Normal 9" xfId="117"/>
    <cellStyle name="Normal_Ark6" xfId="178"/>
    <cellStyle name="Normal_Kunderetta betalingstenester" xfId="168"/>
    <cellStyle name="Normal_Utvikltrekk" xfId="175"/>
    <cellStyle name="Note" xfId="47"/>
    <cellStyle name="Note 2" xfId="102"/>
    <cellStyle name="Note 3" xfId="108"/>
    <cellStyle name="Note 3 2" xfId="138"/>
    <cellStyle name="Note 4" xfId="126"/>
    <cellStyle name="Output" xfId="48"/>
    <cellStyle name="Output 2" xfId="103"/>
    <cellStyle name="Title" xfId="49"/>
    <cellStyle name="Title 2" xfId="104"/>
    <cellStyle name="Total" xfId="50"/>
    <cellStyle name="Total 2" xfId="105"/>
    <cellStyle name="Warning Text" xfId="51"/>
    <cellStyle name="Warning Text 2" xfId="1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zoomScaleNormal="100" workbookViewId="0">
      <selection activeCell="A12" sqref="A12"/>
    </sheetView>
  </sheetViews>
  <sheetFormatPr defaultColWidth="11.42578125" defaultRowHeight="12.75" x14ac:dyDescent="0.2"/>
  <cols>
    <col min="1" max="1" width="39.85546875" bestFit="1" customWidth="1"/>
  </cols>
  <sheetData>
    <row r="1" spans="1:13" s="160" customFormat="1" x14ac:dyDescent="0.2"/>
    <row r="3" spans="1:13" x14ac:dyDescent="0.2">
      <c r="A3" s="183" t="s">
        <v>24</v>
      </c>
    </row>
    <row r="4" spans="1:13" x14ac:dyDescent="0.2">
      <c r="A4" s="289"/>
      <c r="B4" s="2">
        <v>2004</v>
      </c>
      <c r="C4" s="2">
        <v>2005</v>
      </c>
      <c r="D4" s="2">
        <v>2006</v>
      </c>
      <c r="E4" s="2">
        <v>2007</v>
      </c>
      <c r="F4" s="2">
        <v>2008</v>
      </c>
      <c r="G4" s="2">
        <v>2009</v>
      </c>
      <c r="H4" s="2">
        <v>2010</v>
      </c>
      <c r="I4" s="2">
        <v>2011</v>
      </c>
      <c r="J4" s="2">
        <v>2012</v>
      </c>
      <c r="K4" s="2">
        <v>2013</v>
      </c>
      <c r="L4" s="2">
        <v>2014</v>
      </c>
    </row>
    <row r="5" spans="1:13" x14ac:dyDescent="0.2">
      <c r="A5" s="3" t="s">
        <v>25</v>
      </c>
      <c r="B5" s="119">
        <v>4.58</v>
      </c>
      <c r="C5" s="119">
        <v>4.6100000000000003</v>
      </c>
      <c r="D5" s="119">
        <v>4.6500000000000004</v>
      </c>
      <c r="E5" s="119">
        <v>4.6900000000000004</v>
      </c>
      <c r="F5" s="119">
        <v>4.75</v>
      </c>
      <c r="G5" s="119">
        <v>4.8099999999999996</v>
      </c>
      <c r="H5" s="119">
        <v>4.87</v>
      </c>
      <c r="I5" s="119">
        <v>4.92</v>
      </c>
      <c r="J5" s="65">
        <v>4.99</v>
      </c>
      <c r="K5" s="65">
        <v>5.05</v>
      </c>
      <c r="L5" s="4">
        <v>5.1100000000000003</v>
      </c>
    </row>
    <row r="6" spans="1:13" x14ac:dyDescent="0.2">
      <c r="A6" s="19" t="s">
        <v>26</v>
      </c>
      <c r="B6" s="121">
        <v>1782</v>
      </c>
      <c r="C6" s="121">
        <v>1989</v>
      </c>
      <c r="D6" s="121">
        <v>2215</v>
      </c>
      <c r="E6" s="121">
        <v>2350</v>
      </c>
      <c r="F6" s="121">
        <v>2605</v>
      </c>
      <c r="G6" s="121">
        <v>2430</v>
      </c>
      <c r="H6" s="121">
        <v>2590</v>
      </c>
      <c r="I6" s="121">
        <v>2792</v>
      </c>
      <c r="J6" s="114">
        <v>2965</v>
      </c>
      <c r="K6" s="114">
        <v>3069</v>
      </c>
      <c r="L6" s="63">
        <v>3151</v>
      </c>
    </row>
    <row r="7" spans="1:13" x14ac:dyDescent="0.2">
      <c r="A7" s="19" t="s">
        <v>27</v>
      </c>
      <c r="B7" s="121">
        <v>1408</v>
      </c>
      <c r="C7" s="121">
        <v>1514</v>
      </c>
      <c r="D7" s="121">
        <v>1662</v>
      </c>
      <c r="E7" s="121">
        <v>1830</v>
      </c>
      <c r="F7" s="121">
        <v>1943</v>
      </c>
      <c r="G7" s="121">
        <v>1965</v>
      </c>
      <c r="H7" s="121">
        <v>2074</v>
      </c>
      <c r="I7" s="121">
        <v>2158</v>
      </c>
      <c r="J7" s="114">
        <v>2295</v>
      </c>
      <c r="K7" s="114">
        <v>2423</v>
      </c>
      <c r="L7" s="63">
        <v>2530</v>
      </c>
    </row>
    <row r="8" spans="1:13" x14ac:dyDescent="0.2">
      <c r="A8" s="19" t="s">
        <v>28</v>
      </c>
      <c r="B8" s="122">
        <v>757</v>
      </c>
      <c r="C8" s="122">
        <v>798</v>
      </c>
      <c r="D8" s="122">
        <v>853</v>
      </c>
      <c r="E8" s="122">
        <v>911</v>
      </c>
      <c r="F8" s="122">
        <v>956</v>
      </c>
      <c r="G8" s="122">
        <v>978</v>
      </c>
      <c r="H8" s="156">
        <v>1038</v>
      </c>
      <c r="I8" s="156">
        <v>1072</v>
      </c>
      <c r="J8" s="114">
        <v>1121</v>
      </c>
      <c r="K8" s="114">
        <v>1176</v>
      </c>
      <c r="L8" s="13">
        <v>1230</v>
      </c>
    </row>
    <row r="9" spans="1:13" x14ac:dyDescent="0.2">
      <c r="A9" s="20" t="s">
        <v>264</v>
      </c>
      <c r="B9" s="120">
        <v>8.3699999999999992</v>
      </c>
      <c r="C9" s="120">
        <v>8.01</v>
      </c>
      <c r="D9" s="120">
        <v>8.0500000000000007</v>
      </c>
      <c r="E9" s="57">
        <v>8.02</v>
      </c>
      <c r="F9" s="57">
        <v>8.2200000000000006</v>
      </c>
      <c r="G9" s="66">
        <v>8.73</v>
      </c>
      <c r="H9" s="109">
        <v>8.01</v>
      </c>
      <c r="I9" s="109">
        <v>7.79</v>
      </c>
      <c r="J9" s="120">
        <v>7.47</v>
      </c>
      <c r="K9" s="120">
        <v>7.81</v>
      </c>
      <c r="L9" s="109">
        <v>8.35</v>
      </c>
    </row>
    <row r="10" spans="1:13" x14ac:dyDescent="0.2">
      <c r="A10" s="5"/>
    </row>
    <row r="11" spans="1:13" x14ac:dyDescent="0.2">
      <c r="A11" s="5"/>
    </row>
    <row r="16" spans="1:13" x14ac:dyDescent="0.2"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</row>
    <row r="21" spans="3:13" x14ac:dyDescent="0.2"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</row>
    <row r="22" spans="3:13" x14ac:dyDescent="0.2"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</row>
    <row r="23" spans="3:13" x14ac:dyDescent="0.2"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</row>
  </sheetData>
  <phoneticPr fontId="17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36"/>
  <sheetViews>
    <sheetView zoomScaleNormal="100" workbookViewId="0">
      <selection activeCell="A39" sqref="A39"/>
    </sheetView>
  </sheetViews>
  <sheetFormatPr defaultColWidth="11.42578125" defaultRowHeight="12.75" x14ac:dyDescent="0.2"/>
  <cols>
    <col min="1" max="1" width="63.85546875" bestFit="1" customWidth="1"/>
    <col min="2" max="2" width="11.5703125" customWidth="1"/>
    <col min="3" max="3" width="11.5703125" bestFit="1" customWidth="1"/>
    <col min="4" max="6" width="13.42578125" bestFit="1" customWidth="1"/>
    <col min="7" max="7" width="15" bestFit="1" customWidth="1"/>
    <col min="8" max="10" width="13.28515625" bestFit="1" customWidth="1"/>
  </cols>
  <sheetData>
    <row r="3" spans="1:14" x14ac:dyDescent="0.2">
      <c r="A3" s="290" t="s">
        <v>29</v>
      </c>
    </row>
    <row r="4" spans="1:14" x14ac:dyDescent="0.2">
      <c r="A4" s="1"/>
      <c r="B4" s="172">
        <v>2004</v>
      </c>
      <c r="C4" s="172">
        <v>2005</v>
      </c>
      <c r="D4" s="172">
        <v>2006</v>
      </c>
      <c r="E4" s="172">
        <v>2007</v>
      </c>
      <c r="F4" s="172">
        <v>2008</v>
      </c>
      <c r="G4" s="172">
        <v>2009</v>
      </c>
      <c r="H4" s="172">
        <v>2010</v>
      </c>
      <c r="I4" s="172">
        <v>2011</v>
      </c>
      <c r="J4" s="172">
        <v>2012</v>
      </c>
      <c r="K4" s="172">
        <v>2013</v>
      </c>
      <c r="L4" s="8">
        <v>2014</v>
      </c>
    </row>
    <row r="5" spans="1:14" x14ac:dyDescent="0.2">
      <c r="A5" s="291" t="s">
        <v>30</v>
      </c>
      <c r="B5" s="125">
        <f t="shared" ref="B5:L5" si="0">B6+B9+B10</f>
        <v>972013</v>
      </c>
      <c r="C5" s="125">
        <f t="shared" si="0"/>
        <v>1085330</v>
      </c>
      <c r="D5" s="125">
        <f t="shared" si="0"/>
        <v>1233749</v>
      </c>
      <c r="E5" s="125">
        <f t="shared" si="0"/>
        <v>1440205</v>
      </c>
      <c r="F5" s="125">
        <f t="shared" si="0"/>
        <v>1494802</v>
      </c>
      <c r="G5" s="125">
        <f t="shared" si="0"/>
        <v>1529940</v>
      </c>
      <c r="H5" s="125">
        <f t="shared" si="0"/>
        <v>1609936</v>
      </c>
      <c r="I5" s="125">
        <f t="shared" si="0"/>
        <v>1709189</v>
      </c>
      <c r="J5" s="125">
        <f t="shared" si="0"/>
        <v>1773712</v>
      </c>
      <c r="K5" s="125">
        <f t="shared" si="0"/>
        <v>1881344</v>
      </c>
      <c r="L5" s="125">
        <f t="shared" si="0"/>
        <v>1980608</v>
      </c>
    </row>
    <row r="6" spans="1:14" x14ac:dyDescent="0.2">
      <c r="A6" s="292" t="s">
        <v>31</v>
      </c>
      <c r="B6" s="125">
        <f>B7+B8</f>
        <v>472058</v>
      </c>
      <c r="C6" s="125">
        <f t="shared" ref="C6:L6" si="1">C7+C8</f>
        <v>552246</v>
      </c>
      <c r="D6" s="125">
        <f t="shared" si="1"/>
        <v>679503</v>
      </c>
      <c r="E6" s="125">
        <f t="shared" si="1"/>
        <v>760448</v>
      </c>
      <c r="F6" s="125">
        <f t="shared" si="1"/>
        <v>736491</v>
      </c>
      <c r="G6" s="125">
        <f t="shared" si="1"/>
        <v>744260</v>
      </c>
      <c r="H6" s="125">
        <f t="shared" si="1"/>
        <v>788613</v>
      </c>
      <c r="I6" s="125">
        <f t="shared" si="1"/>
        <v>828816</v>
      </c>
      <c r="J6" s="125">
        <f t="shared" si="1"/>
        <v>826016</v>
      </c>
      <c r="K6" s="125">
        <f t="shared" si="1"/>
        <v>875018</v>
      </c>
      <c r="L6" s="125">
        <f t="shared" si="1"/>
        <v>902792</v>
      </c>
      <c r="M6" s="67"/>
    </row>
    <row r="7" spans="1:14" x14ac:dyDescent="0.2">
      <c r="A7" s="293" t="s">
        <v>32</v>
      </c>
      <c r="B7" s="126">
        <v>43340</v>
      </c>
      <c r="C7" s="126">
        <v>46530</v>
      </c>
      <c r="D7" s="126">
        <v>48247</v>
      </c>
      <c r="E7" s="126">
        <v>49543</v>
      </c>
      <c r="F7" s="126">
        <v>49128</v>
      </c>
      <c r="G7" s="126">
        <v>48399</v>
      </c>
      <c r="H7" s="126">
        <v>48725</v>
      </c>
      <c r="I7" s="126">
        <v>48983</v>
      </c>
      <c r="J7" s="126">
        <v>48408</v>
      </c>
      <c r="K7" s="126">
        <v>48457</v>
      </c>
      <c r="L7" s="126">
        <v>47879</v>
      </c>
    </row>
    <row r="8" spans="1:14" x14ac:dyDescent="0.2">
      <c r="A8" s="293" t="s">
        <v>33</v>
      </c>
      <c r="B8" s="126">
        <v>428718</v>
      </c>
      <c r="C8" s="126">
        <v>505716</v>
      </c>
      <c r="D8" s="126">
        <v>631256</v>
      </c>
      <c r="E8" s="126">
        <v>710905</v>
      </c>
      <c r="F8" s="126">
        <v>687363</v>
      </c>
      <c r="G8" s="126">
        <v>695861</v>
      </c>
      <c r="H8" s="126">
        <v>739888</v>
      </c>
      <c r="I8" s="126">
        <v>779833</v>
      </c>
      <c r="J8" s="126">
        <v>777608</v>
      </c>
      <c r="K8" s="126">
        <v>826561</v>
      </c>
      <c r="L8" s="126">
        <v>854913</v>
      </c>
      <c r="N8" s="67"/>
    </row>
    <row r="9" spans="1:14" x14ac:dyDescent="0.2">
      <c r="A9" s="292" t="s">
        <v>34</v>
      </c>
      <c r="B9" s="125">
        <v>423184</v>
      </c>
      <c r="C9" s="125">
        <v>435483</v>
      </c>
      <c r="D9" s="125">
        <v>473108</v>
      </c>
      <c r="E9" s="125">
        <v>559351</v>
      </c>
      <c r="F9" s="125">
        <v>657162</v>
      </c>
      <c r="G9" s="125">
        <v>693888</v>
      </c>
      <c r="H9" s="125">
        <v>731271</v>
      </c>
      <c r="I9" s="125">
        <v>780481</v>
      </c>
      <c r="J9" s="125">
        <v>868558</v>
      </c>
      <c r="K9" s="125">
        <v>931727</v>
      </c>
      <c r="L9" s="125">
        <v>1010026</v>
      </c>
    </row>
    <row r="10" spans="1:14" x14ac:dyDescent="0.2">
      <c r="A10" s="294" t="s">
        <v>35</v>
      </c>
      <c r="B10" s="159">
        <f>29054+47717</f>
        <v>76771</v>
      </c>
      <c r="C10" s="159">
        <f>19885+77716</f>
        <v>97601</v>
      </c>
      <c r="D10" s="159">
        <f>9179+71959</f>
        <v>81138</v>
      </c>
      <c r="E10" s="159">
        <f>19337+101069</f>
        <v>120406</v>
      </c>
      <c r="F10" s="159">
        <f>16625+84524</f>
        <v>101149</v>
      </c>
      <c r="G10" s="159">
        <f>4697+87095</f>
        <v>91792</v>
      </c>
      <c r="H10" s="159">
        <f>3984+86068</f>
        <v>90052</v>
      </c>
      <c r="I10" s="159">
        <f>5669+94223</f>
        <v>99892</v>
      </c>
      <c r="J10" s="159">
        <f>4736+74402</f>
        <v>79138</v>
      </c>
      <c r="K10" s="159">
        <f>6012+68587</f>
        <v>74599</v>
      </c>
      <c r="L10" s="159">
        <f>2546+65244</f>
        <v>67790</v>
      </c>
      <c r="N10" s="67"/>
    </row>
    <row r="11" spans="1:14" x14ac:dyDescent="0.2">
      <c r="A11" s="160"/>
      <c r="B11" s="108"/>
      <c r="C11" s="108"/>
    </row>
    <row r="12" spans="1:14" x14ac:dyDescent="0.2">
      <c r="A12" s="5"/>
      <c r="B12" s="11"/>
      <c r="C12" s="11"/>
      <c r="D12" s="11"/>
      <c r="E12" s="11"/>
      <c r="F12" s="11"/>
      <c r="G12" s="11"/>
      <c r="H12" s="11"/>
    </row>
    <row r="13" spans="1:14" x14ac:dyDescent="0.2">
      <c r="A13" s="295" t="s">
        <v>36</v>
      </c>
      <c r="B13" s="11"/>
      <c r="C13" s="11"/>
      <c r="D13" s="11"/>
      <c r="E13" s="11"/>
      <c r="F13" s="11"/>
      <c r="G13" s="11"/>
      <c r="H13" s="11"/>
    </row>
    <row r="14" spans="1:14" x14ac:dyDescent="0.2">
      <c r="A14" s="1"/>
      <c r="B14" s="172">
        <v>2004</v>
      </c>
      <c r="C14" s="172">
        <v>2005</v>
      </c>
      <c r="D14" s="172">
        <v>2006</v>
      </c>
      <c r="E14" s="172">
        <v>2007</v>
      </c>
      <c r="F14" s="172">
        <v>2008</v>
      </c>
      <c r="G14" s="172">
        <v>2009</v>
      </c>
      <c r="H14" s="172">
        <v>2010</v>
      </c>
      <c r="I14" s="172">
        <v>2011</v>
      </c>
      <c r="J14" s="172">
        <v>2012</v>
      </c>
      <c r="K14" s="172">
        <v>2013</v>
      </c>
      <c r="L14" s="172">
        <v>2014</v>
      </c>
    </row>
    <row r="15" spans="1:14" x14ac:dyDescent="0.2">
      <c r="A15" s="296" t="s">
        <v>37</v>
      </c>
      <c r="B15" s="126">
        <v>21337</v>
      </c>
      <c r="C15" s="126">
        <v>28666</v>
      </c>
      <c r="D15" s="126">
        <v>24536</v>
      </c>
      <c r="E15" s="126">
        <v>24867</v>
      </c>
      <c r="F15" s="126">
        <v>41713</v>
      </c>
      <c r="G15" s="126">
        <v>75111</v>
      </c>
      <c r="H15" s="126">
        <v>46832</v>
      </c>
      <c r="I15" s="126">
        <v>46498</v>
      </c>
      <c r="J15" s="126">
        <v>32167</v>
      </c>
      <c r="K15" s="126">
        <v>32981</v>
      </c>
      <c r="L15" s="126">
        <v>34078</v>
      </c>
    </row>
    <row r="16" spans="1:14" ht="15" x14ac:dyDescent="0.2">
      <c r="A16" s="296" t="s">
        <v>38</v>
      </c>
      <c r="B16" s="126" t="s">
        <v>0</v>
      </c>
      <c r="C16" s="126" t="s">
        <v>0</v>
      </c>
      <c r="D16" s="126" t="s">
        <v>0</v>
      </c>
      <c r="E16" s="126" t="s">
        <v>0</v>
      </c>
      <c r="F16" s="126" t="s">
        <v>0</v>
      </c>
      <c r="G16" s="126" t="s">
        <v>0</v>
      </c>
      <c r="H16" s="126" t="s">
        <v>0</v>
      </c>
      <c r="I16" s="210" t="s">
        <v>5</v>
      </c>
      <c r="J16" s="126">
        <v>1312</v>
      </c>
      <c r="K16" s="126">
        <v>923</v>
      </c>
      <c r="L16" s="126">
        <v>954</v>
      </c>
    </row>
    <row r="17" spans="1:12" ht="15" x14ac:dyDescent="0.2">
      <c r="A17" s="296" t="s">
        <v>39</v>
      </c>
      <c r="B17" s="126" t="s">
        <v>0</v>
      </c>
      <c r="C17" s="126" t="s">
        <v>0</v>
      </c>
      <c r="D17" s="126" t="s">
        <v>0</v>
      </c>
      <c r="E17" s="126" t="s">
        <v>0</v>
      </c>
      <c r="F17" s="126" t="s">
        <v>0</v>
      </c>
      <c r="G17" s="126" t="s">
        <v>0</v>
      </c>
      <c r="H17" s="126" t="s">
        <v>0</v>
      </c>
      <c r="I17" s="210" t="s">
        <v>4</v>
      </c>
      <c r="J17" s="126">
        <v>11402</v>
      </c>
      <c r="K17" s="126">
        <v>9527</v>
      </c>
      <c r="L17" s="126">
        <v>28744</v>
      </c>
    </row>
    <row r="18" spans="1:12" x14ac:dyDescent="0.2">
      <c r="A18" s="297" t="s">
        <v>40</v>
      </c>
      <c r="B18" s="127">
        <v>18788</v>
      </c>
      <c r="C18" s="127">
        <v>14694</v>
      </c>
      <c r="D18" s="127">
        <v>34411</v>
      </c>
      <c r="E18" s="127">
        <v>46670</v>
      </c>
      <c r="F18" s="127">
        <v>67515</v>
      </c>
      <c r="G18" s="127">
        <v>66242</v>
      </c>
      <c r="H18" s="127">
        <v>72759</v>
      </c>
      <c r="I18" s="127">
        <v>32351</v>
      </c>
      <c r="J18" s="127">
        <v>15352</v>
      </c>
      <c r="K18" s="127">
        <v>15806</v>
      </c>
      <c r="L18" s="127">
        <v>5147</v>
      </c>
    </row>
    <row r="19" spans="1:12" s="108" customFormat="1" ht="14.25" x14ac:dyDescent="0.2">
      <c r="A19" s="298" t="s">
        <v>41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x14ac:dyDescent="0.2">
      <c r="A20" s="12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2" x14ac:dyDescent="0.2">
      <c r="A21" s="295" t="s">
        <v>42</v>
      </c>
      <c r="B21" s="108"/>
      <c r="C21" s="108"/>
    </row>
    <row r="22" spans="1:12" x14ac:dyDescent="0.2">
      <c r="A22" s="299"/>
      <c r="B22" s="172">
        <v>2004</v>
      </c>
      <c r="C22" s="172">
        <v>2005</v>
      </c>
      <c r="D22" s="172">
        <v>2006</v>
      </c>
      <c r="E22" s="172">
        <v>2007</v>
      </c>
      <c r="F22" s="172">
        <v>2008</v>
      </c>
      <c r="G22" s="172">
        <v>2009</v>
      </c>
      <c r="H22" s="172">
        <v>2010</v>
      </c>
      <c r="I22" s="172">
        <v>2011</v>
      </c>
      <c r="J22" s="172">
        <v>2012</v>
      </c>
      <c r="K22" s="172">
        <v>2013</v>
      </c>
      <c r="L22" s="8">
        <v>2014</v>
      </c>
    </row>
    <row r="23" spans="1:12" x14ac:dyDescent="0.2">
      <c r="A23" s="295" t="s">
        <v>43</v>
      </c>
      <c r="B23" s="155">
        <v>43728</v>
      </c>
      <c r="C23" s="155">
        <v>45887</v>
      </c>
      <c r="D23" s="155">
        <v>49218</v>
      </c>
      <c r="E23" s="155">
        <v>50439</v>
      </c>
      <c r="F23" s="155">
        <v>50413</v>
      </c>
      <c r="G23" s="155">
        <v>50356</v>
      </c>
      <c r="H23" s="155">
        <v>50450</v>
      </c>
      <c r="I23" s="155">
        <v>50315</v>
      </c>
      <c r="J23" s="155">
        <v>51179</v>
      </c>
      <c r="K23" s="155">
        <v>49762</v>
      </c>
      <c r="L23" s="155">
        <v>49352</v>
      </c>
    </row>
    <row r="24" spans="1:12" x14ac:dyDescent="0.2">
      <c r="A24" s="292" t="s">
        <v>44</v>
      </c>
      <c r="B24" s="155">
        <v>39429</v>
      </c>
      <c r="C24" s="155">
        <v>41382</v>
      </c>
      <c r="D24" s="155">
        <v>44523</v>
      </c>
      <c r="E24" s="155">
        <v>45858</v>
      </c>
      <c r="F24" s="155">
        <v>45838</v>
      </c>
      <c r="G24" s="155">
        <v>45704</v>
      </c>
      <c r="H24" s="155">
        <v>45676</v>
      </c>
      <c r="I24" s="155">
        <v>45463</v>
      </c>
      <c r="J24" s="155">
        <v>46379</v>
      </c>
      <c r="K24" s="155">
        <v>45509</v>
      </c>
      <c r="L24" s="155">
        <v>44995</v>
      </c>
    </row>
    <row r="25" spans="1:12" x14ac:dyDescent="0.2">
      <c r="A25" s="293" t="s">
        <v>45</v>
      </c>
      <c r="B25" s="156">
        <v>23555</v>
      </c>
      <c r="C25" s="156">
        <v>24649</v>
      </c>
      <c r="D25" s="156">
        <v>25818</v>
      </c>
      <c r="E25" s="156">
        <v>26179</v>
      </c>
      <c r="F25" s="156">
        <v>25371</v>
      </c>
      <c r="G25" s="156">
        <v>24382</v>
      </c>
      <c r="H25" s="156">
        <v>23134</v>
      </c>
      <c r="I25" s="156">
        <v>21678</v>
      </c>
      <c r="J25" s="156">
        <v>21180</v>
      </c>
      <c r="K25" s="156">
        <v>19798</v>
      </c>
      <c r="L25" s="156">
        <v>18712</v>
      </c>
    </row>
    <row r="26" spans="1:12" x14ac:dyDescent="0.2">
      <c r="A26" s="293" t="s">
        <v>46</v>
      </c>
      <c r="B26" s="156">
        <v>8278</v>
      </c>
      <c r="C26" s="156">
        <v>9060</v>
      </c>
      <c r="D26" s="156">
        <v>10374</v>
      </c>
      <c r="E26" s="156">
        <v>11213</v>
      </c>
      <c r="F26" s="156">
        <v>11882</v>
      </c>
      <c r="G26" s="156">
        <v>12722</v>
      </c>
      <c r="H26" s="156">
        <v>13623</v>
      </c>
      <c r="I26" s="156">
        <v>14542</v>
      </c>
      <c r="J26" s="156">
        <v>15633</v>
      </c>
      <c r="K26" s="156">
        <v>16306</v>
      </c>
      <c r="L26" s="156">
        <v>17101</v>
      </c>
    </row>
    <row r="27" spans="1:12" x14ac:dyDescent="0.2">
      <c r="A27" s="293" t="s">
        <v>47</v>
      </c>
      <c r="B27" s="156">
        <v>4792</v>
      </c>
      <c r="C27" s="156">
        <v>4819</v>
      </c>
      <c r="D27" s="156">
        <v>5296</v>
      </c>
      <c r="E27" s="156">
        <v>5381</v>
      </c>
      <c r="F27" s="156">
        <v>5522</v>
      </c>
      <c r="G27" s="156">
        <v>5580</v>
      </c>
      <c r="H27" s="156">
        <v>5846</v>
      </c>
      <c r="I27" s="156">
        <v>6103</v>
      </c>
      <c r="J27" s="156">
        <v>6335</v>
      </c>
      <c r="K27" s="156">
        <v>6251</v>
      </c>
      <c r="L27" s="156">
        <v>6033</v>
      </c>
    </row>
    <row r="28" spans="1:12" x14ac:dyDescent="0.2">
      <c r="A28" s="293" t="s">
        <v>48</v>
      </c>
      <c r="B28" s="156">
        <v>2012</v>
      </c>
      <c r="C28" s="156">
        <v>2021</v>
      </c>
      <c r="D28" s="156">
        <v>2119</v>
      </c>
      <c r="E28" s="156">
        <v>2121</v>
      </c>
      <c r="F28" s="156">
        <v>2083</v>
      </c>
      <c r="G28" s="156">
        <v>2029</v>
      </c>
      <c r="H28" s="156">
        <v>2062</v>
      </c>
      <c r="I28" s="156">
        <v>2099</v>
      </c>
      <c r="J28" s="156">
        <v>2149</v>
      </c>
      <c r="K28" s="156">
        <v>2118</v>
      </c>
      <c r="L28" s="156">
        <v>2096</v>
      </c>
    </row>
    <row r="29" spans="1:12" x14ac:dyDescent="0.2">
      <c r="A29" s="293" t="s">
        <v>49</v>
      </c>
      <c r="B29" s="156">
        <v>793</v>
      </c>
      <c r="C29" s="156">
        <v>833</v>
      </c>
      <c r="D29" s="156">
        <v>916</v>
      </c>
      <c r="E29" s="156">
        <v>964</v>
      </c>
      <c r="F29" s="156">
        <v>980</v>
      </c>
      <c r="G29" s="156">
        <v>993</v>
      </c>
      <c r="H29" s="156">
        <v>1012</v>
      </c>
      <c r="I29" s="156">
        <v>1041</v>
      </c>
      <c r="J29" s="156">
        <v>1080</v>
      </c>
      <c r="K29" s="156">
        <v>1036</v>
      </c>
      <c r="L29" s="156">
        <v>1054</v>
      </c>
    </row>
    <row r="30" spans="1:12" x14ac:dyDescent="0.2">
      <c r="A30" s="292" t="s">
        <v>50</v>
      </c>
      <c r="B30" s="155">
        <f t="shared" ref="B30:K30" si="2">SUM(B31:B36)</f>
        <v>4299</v>
      </c>
      <c r="C30" s="155">
        <f t="shared" si="2"/>
        <v>4506</v>
      </c>
      <c r="D30" s="155">
        <f t="shared" si="2"/>
        <v>4695</v>
      </c>
      <c r="E30" s="155">
        <f t="shared" si="2"/>
        <v>4582</v>
      </c>
      <c r="F30" s="155">
        <f t="shared" si="2"/>
        <v>4575</v>
      </c>
      <c r="G30" s="155">
        <f t="shared" si="2"/>
        <v>4653</v>
      </c>
      <c r="H30" s="155">
        <f t="shared" si="2"/>
        <v>4774</v>
      </c>
      <c r="I30" s="155">
        <f t="shared" si="2"/>
        <v>4853</v>
      </c>
      <c r="J30" s="155">
        <f t="shared" si="2"/>
        <v>4801</v>
      </c>
      <c r="K30" s="155">
        <f t="shared" si="2"/>
        <v>4254</v>
      </c>
      <c r="L30" s="155">
        <v>4357</v>
      </c>
    </row>
    <row r="31" spans="1:12" x14ac:dyDescent="0.2">
      <c r="A31" s="293" t="s">
        <v>51</v>
      </c>
      <c r="B31" s="156">
        <v>1667</v>
      </c>
      <c r="C31" s="156">
        <v>1778</v>
      </c>
      <c r="D31" s="156">
        <v>1849</v>
      </c>
      <c r="E31" s="156">
        <v>1665</v>
      </c>
      <c r="F31" s="156">
        <v>1541</v>
      </c>
      <c r="G31" s="156">
        <v>1556</v>
      </c>
      <c r="H31" s="156">
        <v>1599</v>
      </c>
      <c r="I31" s="156">
        <v>1629</v>
      </c>
      <c r="J31" s="156">
        <v>1638</v>
      </c>
      <c r="K31" s="156">
        <v>1679</v>
      </c>
      <c r="L31" s="156">
        <v>1715</v>
      </c>
    </row>
    <row r="32" spans="1:12" x14ac:dyDescent="0.2">
      <c r="A32" s="293" t="s">
        <v>52</v>
      </c>
      <c r="B32" s="156">
        <v>1049</v>
      </c>
      <c r="C32" s="156">
        <v>1076</v>
      </c>
      <c r="D32" s="156">
        <v>1145</v>
      </c>
      <c r="E32" s="156">
        <v>1214</v>
      </c>
      <c r="F32" s="156">
        <v>1259</v>
      </c>
      <c r="G32" s="156">
        <v>1276</v>
      </c>
      <c r="H32" s="156">
        <v>1307</v>
      </c>
      <c r="I32" s="156">
        <v>1323</v>
      </c>
      <c r="J32" s="156">
        <v>1317</v>
      </c>
      <c r="K32" s="156">
        <v>1150</v>
      </c>
      <c r="L32" s="156">
        <v>1174</v>
      </c>
    </row>
    <row r="33" spans="1:12" x14ac:dyDescent="0.2">
      <c r="A33" s="293" t="s">
        <v>53</v>
      </c>
      <c r="B33" s="156">
        <v>538</v>
      </c>
      <c r="C33" s="156">
        <v>563</v>
      </c>
      <c r="D33" s="156">
        <v>598</v>
      </c>
      <c r="E33" s="156">
        <v>630</v>
      </c>
      <c r="F33" s="156">
        <v>654</v>
      </c>
      <c r="G33" s="156">
        <v>664</v>
      </c>
      <c r="H33" s="156">
        <v>674</v>
      </c>
      <c r="I33" s="156">
        <v>679</v>
      </c>
      <c r="J33" s="156">
        <v>662</v>
      </c>
      <c r="K33" s="156">
        <v>502</v>
      </c>
      <c r="L33" s="156">
        <v>515</v>
      </c>
    </row>
    <row r="34" spans="1:12" x14ac:dyDescent="0.2">
      <c r="A34" s="293" t="s">
        <v>54</v>
      </c>
      <c r="B34" s="156">
        <v>718</v>
      </c>
      <c r="C34" s="156">
        <v>753</v>
      </c>
      <c r="D34" s="156">
        <v>799</v>
      </c>
      <c r="E34" s="156">
        <v>845</v>
      </c>
      <c r="F34" s="156">
        <v>884</v>
      </c>
      <c r="G34" s="156">
        <v>912</v>
      </c>
      <c r="H34" s="156">
        <v>941</v>
      </c>
      <c r="I34" s="156">
        <v>962</v>
      </c>
      <c r="J34" s="156">
        <v>943</v>
      </c>
      <c r="K34" s="156">
        <v>767</v>
      </c>
      <c r="L34" s="156">
        <v>799</v>
      </c>
    </row>
    <row r="35" spans="1:12" x14ac:dyDescent="0.2">
      <c r="A35" s="293" t="s">
        <v>55</v>
      </c>
      <c r="B35" s="156">
        <v>199</v>
      </c>
      <c r="C35" s="156">
        <v>208</v>
      </c>
      <c r="D35" s="156">
        <v>218</v>
      </c>
      <c r="E35" s="156">
        <v>228</v>
      </c>
      <c r="F35" s="156">
        <v>237</v>
      </c>
      <c r="G35" s="156">
        <v>245</v>
      </c>
      <c r="H35" s="156">
        <v>253</v>
      </c>
      <c r="I35" s="156">
        <v>260</v>
      </c>
      <c r="J35" s="156">
        <v>241</v>
      </c>
      <c r="K35" s="156">
        <v>156</v>
      </c>
      <c r="L35" s="156">
        <v>155</v>
      </c>
    </row>
    <row r="36" spans="1:12" x14ac:dyDescent="0.2">
      <c r="A36" s="300" t="s">
        <v>56</v>
      </c>
      <c r="B36" s="127">
        <v>128</v>
      </c>
      <c r="C36" s="127">
        <v>128</v>
      </c>
      <c r="D36" s="127">
        <v>86</v>
      </c>
      <c r="E36" s="127" t="s">
        <v>0</v>
      </c>
      <c r="F36" s="127" t="s">
        <v>0</v>
      </c>
      <c r="G36" s="127" t="s">
        <v>0</v>
      </c>
      <c r="H36" s="127" t="s">
        <v>0</v>
      </c>
      <c r="I36" s="127" t="s">
        <v>0</v>
      </c>
      <c r="J36" s="127" t="s">
        <v>0</v>
      </c>
      <c r="K36" s="127" t="s">
        <v>0</v>
      </c>
      <c r="L36" s="127" t="s">
        <v>0</v>
      </c>
    </row>
  </sheetData>
  <phoneticPr fontId="17" type="noConversion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61"/>
  <sheetViews>
    <sheetView topLeftCell="B49" zoomScaleNormal="100" workbookViewId="0">
      <selection activeCell="L55" sqref="L55"/>
    </sheetView>
  </sheetViews>
  <sheetFormatPr defaultColWidth="11.42578125" defaultRowHeight="12.75" x14ac:dyDescent="0.2"/>
  <cols>
    <col min="1" max="1" width="68.42578125" customWidth="1"/>
    <col min="2" max="4" width="12.5703125" bestFit="1" customWidth="1"/>
    <col min="5" max="7" width="12.140625" bestFit="1" customWidth="1"/>
    <col min="8" max="10" width="12.5703125" bestFit="1" customWidth="1"/>
  </cols>
  <sheetData>
    <row r="3" spans="1:12" x14ac:dyDescent="0.2">
      <c r="A3" s="295" t="s">
        <v>57</v>
      </c>
      <c r="H3" s="67"/>
      <c r="I3" s="67"/>
    </row>
    <row r="4" spans="1:12" x14ac:dyDescent="0.2">
      <c r="A4" s="6"/>
      <c r="B4" s="2">
        <v>2004</v>
      </c>
      <c r="C4" s="2">
        <v>2005</v>
      </c>
      <c r="D4" s="2">
        <v>2006</v>
      </c>
      <c r="E4" s="2">
        <v>2007</v>
      </c>
      <c r="F4" s="2">
        <v>2008</v>
      </c>
      <c r="G4" s="2">
        <v>2009</v>
      </c>
      <c r="H4" s="2">
        <v>2010</v>
      </c>
      <c r="I4" s="2">
        <v>2011</v>
      </c>
      <c r="J4" s="2">
        <v>2012</v>
      </c>
      <c r="K4" s="2">
        <v>2013</v>
      </c>
      <c r="L4" s="2">
        <v>2014</v>
      </c>
    </row>
    <row r="5" spans="1:12" x14ac:dyDescent="0.2">
      <c r="A5" s="301" t="s">
        <v>58</v>
      </c>
      <c r="B5" s="155">
        <v>148</v>
      </c>
      <c r="C5" s="155">
        <v>149</v>
      </c>
      <c r="D5" s="155">
        <v>147</v>
      </c>
      <c r="E5" s="155">
        <v>149</v>
      </c>
      <c r="F5" s="155">
        <v>149</v>
      </c>
      <c r="G5" s="155">
        <v>149</v>
      </c>
      <c r="H5" s="155">
        <v>145</v>
      </c>
      <c r="I5" s="155">
        <v>142</v>
      </c>
      <c r="J5" s="155">
        <v>138</v>
      </c>
      <c r="K5" s="155">
        <f>SUM(K6:K8)</f>
        <v>137</v>
      </c>
      <c r="L5" s="155">
        <f>SUM(L6:L8)</f>
        <v>137</v>
      </c>
    </row>
    <row r="6" spans="1:12" x14ac:dyDescent="0.2">
      <c r="A6" s="302" t="s">
        <v>59</v>
      </c>
      <c r="B6" s="156">
        <v>127</v>
      </c>
      <c r="C6" s="156">
        <v>126</v>
      </c>
      <c r="D6" s="156">
        <v>124</v>
      </c>
      <c r="E6" s="156">
        <v>123</v>
      </c>
      <c r="F6" s="156">
        <v>121</v>
      </c>
      <c r="G6" s="156">
        <v>118</v>
      </c>
      <c r="H6" s="156">
        <v>113</v>
      </c>
      <c r="I6" s="156">
        <v>111</v>
      </c>
      <c r="J6" s="156">
        <v>109</v>
      </c>
      <c r="K6" s="156">
        <v>107</v>
      </c>
      <c r="L6" s="156">
        <v>106</v>
      </c>
    </row>
    <row r="7" spans="1:12" x14ac:dyDescent="0.2">
      <c r="A7" s="302" t="s">
        <v>60</v>
      </c>
      <c r="B7" s="156">
        <v>13</v>
      </c>
      <c r="C7" s="156">
        <v>14</v>
      </c>
      <c r="D7" s="156">
        <v>15</v>
      </c>
      <c r="E7" s="156">
        <v>16</v>
      </c>
      <c r="F7" s="156">
        <v>18</v>
      </c>
      <c r="G7" s="156">
        <v>20</v>
      </c>
      <c r="H7" s="156">
        <v>20</v>
      </c>
      <c r="I7" s="156">
        <v>19</v>
      </c>
      <c r="J7" s="156">
        <v>17</v>
      </c>
      <c r="K7" s="156">
        <v>18</v>
      </c>
      <c r="L7" s="156">
        <v>19</v>
      </c>
    </row>
    <row r="8" spans="1:12" x14ac:dyDescent="0.2">
      <c r="A8" s="302" t="s">
        <v>61</v>
      </c>
      <c r="B8" s="156">
        <v>8</v>
      </c>
      <c r="C8" s="156">
        <v>9</v>
      </c>
      <c r="D8" s="156">
        <v>8</v>
      </c>
      <c r="E8" s="156">
        <v>10</v>
      </c>
      <c r="F8" s="156">
        <v>10</v>
      </c>
      <c r="G8" s="156">
        <v>11</v>
      </c>
      <c r="H8" s="156">
        <v>12</v>
      </c>
      <c r="I8" s="156">
        <v>12</v>
      </c>
      <c r="J8" s="156">
        <v>12</v>
      </c>
      <c r="K8" s="156">
        <v>12</v>
      </c>
      <c r="L8" s="156">
        <v>12</v>
      </c>
    </row>
    <row r="9" spans="1:12" x14ac:dyDescent="0.2">
      <c r="A9" s="303" t="s">
        <v>62</v>
      </c>
      <c r="B9" s="159">
        <v>5</v>
      </c>
      <c r="C9" s="159">
        <v>5</v>
      </c>
      <c r="D9" s="159">
        <v>4</v>
      </c>
      <c r="E9" s="159">
        <v>3</v>
      </c>
      <c r="F9" s="159">
        <v>3</v>
      </c>
      <c r="G9" s="159">
        <v>3</v>
      </c>
      <c r="H9" s="159">
        <v>3</v>
      </c>
      <c r="I9" s="159">
        <v>3</v>
      </c>
      <c r="J9" s="159">
        <v>2</v>
      </c>
      <c r="K9" s="159">
        <v>2</v>
      </c>
      <c r="L9" s="159">
        <v>3</v>
      </c>
    </row>
    <row r="10" spans="1:12" x14ac:dyDescent="0.2">
      <c r="B10" s="108"/>
      <c r="C10" s="108"/>
      <c r="L10" s="108"/>
    </row>
    <row r="11" spans="1:12" x14ac:dyDescent="0.2">
      <c r="B11" s="108"/>
      <c r="C11" s="108"/>
      <c r="L11" s="108"/>
    </row>
    <row r="12" spans="1:12" x14ac:dyDescent="0.2">
      <c r="A12" s="295" t="s">
        <v>63</v>
      </c>
      <c r="B12" s="7"/>
      <c r="C12" s="7"/>
      <c r="D12" s="7"/>
      <c r="E12" s="7"/>
      <c r="F12" s="7"/>
      <c r="G12" s="7"/>
      <c r="H12" s="7"/>
      <c r="J12" s="55"/>
      <c r="K12" s="55"/>
      <c r="L12" s="55"/>
    </row>
    <row r="13" spans="1:12" x14ac:dyDescent="0.2">
      <c r="A13" s="6"/>
      <c r="B13" s="172">
        <v>2004</v>
      </c>
      <c r="C13" s="15">
        <v>2005</v>
      </c>
      <c r="D13" s="172">
        <v>2006</v>
      </c>
      <c r="E13" s="2">
        <v>2007</v>
      </c>
      <c r="F13" s="2">
        <v>2008</v>
      </c>
      <c r="G13" s="2">
        <v>2009</v>
      </c>
      <c r="H13" s="2">
        <v>2010</v>
      </c>
      <c r="I13" s="2">
        <v>2011</v>
      </c>
      <c r="J13" s="2">
        <v>2012</v>
      </c>
      <c r="K13" s="2">
        <v>2013</v>
      </c>
      <c r="L13" s="2">
        <v>2014</v>
      </c>
    </row>
    <row r="14" spans="1:12" x14ac:dyDescent="0.2">
      <c r="A14" s="291" t="s">
        <v>64</v>
      </c>
      <c r="B14" s="249">
        <v>2976690</v>
      </c>
      <c r="C14" s="249">
        <v>3282793</v>
      </c>
      <c r="D14" s="249">
        <v>4009321</v>
      </c>
      <c r="E14" s="249">
        <v>4438137</v>
      </c>
      <c r="F14" s="249">
        <v>4841244</v>
      </c>
      <c r="G14" s="249">
        <v>5251874</v>
      </c>
      <c r="H14" s="249">
        <v>5496535</v>
      </c>
      <c r="I14" s="249">
        <v>5712911</v>
      </c>
      <c r="J14" s="249">
        <v>6020427</v>
      </c>
      <c r="K14" s="249">
        <v>6218674</v>
      </c>
      <c r="L14" s="249">
        <v>6690106</v>
      </c>
    </row>
    <row r="15" spans="1:12" x14ac:dyDescent="0.2">
      <c r="A15" s="304" t="s">
        <v>65</v>
      </c>
      <c r="B15" s="248" t="s">
        <v>0</v>
      </c>
      <c r="C15" s="248">
        <v>3221839</v>
      </c>
      <c r="D15" s="248">
        <v>3683843</v>
      </c>
      <c r="E15" s="248">
        <v>4089644</v>
      </c>
      <c r="F15" s="248">
        <v>4471351</v>
      </c>
      <c r="G15" s="248">
        <v>4865720</v>
      </c>
      <c r="H15" s="248">
        <v>5097505</v>
      </c>
      <c r="I15" s="248">
        <v>5300353</v>
      </c>
      <c r="J15" s="248">
        <v>5595545</v>
      </c>
      <c r="K15" s="248">
        <v>5759449</v>
      </c>
      <c r="L15" s="248">
        <v>6207945</v>
      </c>
    </row>
    <row r="16" spans="1:12" x14ac:dyDescent="0.2">
      <c r="A16" s="304" t="s">
        <v>66</v>
      </c>
      <c r="B16" s="248" t="s">
        <v>0</v>
      </c>
      <c r="C16" s="248">
        <v>60954</v>
      </c>
      <c r="D16" s="248">
        <v>325478</v>
      </c>
      <c r="E16" s="248">
        <v>348493</v>
      </c>
      <c r="F16" s="248">
        <v>369893</v>
      </c>
      <c r="G16" s="248">
        <v>386154</v>
      </c>
      <c r="H16" s="248">
        <v>399030</v>
      </c>
      <c r="I16" s="248">
        <v>412558</v>
      </c>
      <c r="J16" s="248">
        <v>424882</v>
      </c>
      <c r="K16" s="248">
        <v>459225</v>
      </c>
      <c r="L16" s="248">
        <v>482161</v>
      </c>
    </row>
    <row r="17" spans="1:13" x14ac:dyDescent="0.2">
      <c r="A17" s="1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</row>
    <row r="18" spans="1:13" s="160" customFormat="1" x14ac:dyDescent="0.2">
      <c r="A18" s="7" t="s">
        <v>216</v>
      </c>
      <c r="B18" s="278" t="s">
        <v>23</v>
      </c>
      <c r="C18" s="278" t="s">
        <v>23</v>
      </c>
      <c r="D18" s="278" t="s">
        <v>23</v>
      </c>
      <c r="E18" s="278" t="s">
        <v>23</v>
      </c>
      <c r="F18" s="278" t="s">
        <v>23</v>
      </c>
      <c r="G18" s="248" t="s">
        <v>0</v>
      </c>
      <c r="H18" s="248" t="s">
        <v>0</v>
      </c>
      <c r="I18" s="248" t="s">
        <v>0</v>
      </c>
      <c r="J18" s="248" t="s">
        <v>0</v>
      </c>
      <c r="K18" s="249">
        <v>98609</v>
      </c>
      <c r="L18" s="249">
        <v>569028</v>
      </c>
    </row>
    <row r="19" spans="1:13" s="160" customFormat="1" x14ac:dyDescent="0.2">
      <c r="A19" s="304" t="s">
        <v>217</v>
      </c>
      <c r="B19" s="278" t="s">
        <v>23</v>
      </c>
      <c r="C19" s="278" t="s">
        <v>23</v>
      </c>
      <c r="D19" s="278" t="s">
        <v>23</v>
      </c>
      <c r="E19" s="278" t="s">
        <v>23</v>
      </c>
      <c r="F19" s="278" t="s">
        <v>23</v>
      </c>
      <c r="G19" s="248" t="s">
        <v>0</v>
      </c>
      <c r="H19" s="248" t="s">
        <v>0</v>
      </c>
      <c r="I19" s="248" t="s">
        <v>0</v>
      </c>
      <c r="J19" s="248" t="s">
        <v>0</v>
      </c>
      <c r="K19" s="248">
        <v>98609</v>
      </c>
      <c r="L19" s="248">
        <v>560070</v>
      </c>
    </row>
    <row r="20" spans="1:13" s="160" customFormat="1" x14ac:dyDescent="0.2">
      <c r="A20" s="304" t="s">
        <v>218</v>
      </c>
      <c r="B20" s="278" t="s">
        <v>23</v>
      </c>
      <c r="C20" s="278" t="s">
        <v>23</v>
      </c>
      <c r="D20" s="278" t="s">
        <v>23</v>
      </c>
      <c r="E20" s="278" t="s">
        <v>23</v>
      </c>
      <c r="F20" s="278" t="s">
        <v>23</v>
      </c>
      <c r="G20" s="278" t="s">
        <v>23</v>
      </c>
      <c r="H20" s="278" t="s">
        <v>23</v>
      </c>
      <c r="I20" s="278" t="s">
        <v>23</v>
      </c>
      <c r="J20" s="278" t="s">
        <v>23</v>
      </c>
      <c r="K20" s="248" t="s">
        <v>0</v>
      </c>
      <c r="L20" s="248">
        <v>8958</v>
      </c>
    </row>
    <row r="21" spans="1:13" s="160" customFormat="1" x14ac:dyDescent="0.2">
      <c r="A21" s="16"/>
      <c r="B21" s="278"/>
      <c r="C21" s="278"/>
      <c r="D21" s="278"/>
      <c r="E21" s="278"/>
      <c r="F21" s="278"/>
      <c r="G21" s="278"/>
      <c r="H21" s="278"/>
      <c r="I21" s="278"/>
      <c r="J21" s="278"/>
      <c r="K21" s="248"/>
      <c r="L21" s="248"/>
    </row>
    <row r="22" spans="1:13" ht="12.75" customHeight="1" x14ac:dyDescent="0.2">
      <c r="A22" s="305" t="s">
        <v>219</v>
      </c>
      <c r="B22" s="156" t="s">
        <v>0</v>
      </c>
      <c r="C22" s="156" t="s">
        <v>0</v>
      </c>
      <c r="D22" s="156">
        <v>330</v>
      </c>
      <c r="E22" s="156">
        <v>460</v>
      </c>
      <c r="F22" s="156">
        <v>532</v>
      </c>
      <c r="G22" s="156">
        <v>648</v>
      </c>
      <c r="H22" s="156">
        <v>770</v>
      </c>
      <c r="I22" s="156">
        <v>945</v>
      </c>
      <c r="J22" s="156">
        <v>1071</v>
      </c>
      <c r="K22" s="156">
        <v>1220</v>
      </c>
      <c r="L22" s="156">
        <v>1378</v>
      </c>
    </row>
    <row r="23" spans="1:13" s="160" customFormat="1" ht="12.75" customHeight="1" x14ac:dyDescent="0.2">
      <c r="A23" s="305" t="s">
        <v>220</v>
      </c>
      <c r="B23" s="278" t="s">
        <v>23</v>
      </c>
      <c r="C23" s="278" t="s">
        <v>23</v>
      </c>
      <c r="D23" s="278" t="s">
        <v>23</v>
      </c>
      <c r="E23" s="278" t="s">
        <v>23</v>
      </c>
      <c r="F23" s="278" t="s">
        <v>23</v>
      </c>
      <c r="G23" s="278" t="s">
        <v>23</v>
      </c>
      <c r="H23" s="248" t="s">
        <v>0</v>
      </c>
      <c r="I23" s="248" t="s">
        <v>0</v>
      </c>
      <c r="J23" s="156">
        <v>132</v>
      </c>
      <c r="K23" s="156">
        <v>123</v>
      </c>
      <c r="L23" s="156">
        <v>125</v>
      </c>
    </row>
    <row r="24" spans="1:13" ht="12.75" customHeight="1" x14ac:dyDescent="0.2">
      <c r="A24" s="306" t="s">
        <v>267</v>
      </c>
      <c r="B24" s="156" t="s">
        <v>0</v>
      </c>
      <c r="C24" s="156" t="s">
        <v>0</v>
      </c>
      <c r="D24" s="156">
        <v>2149356</v>
      </c>
      <c r="E24" s="156">
        <v>2914946</v>
      </c>
      <c r="F24" s="156">
        <v>4074429</v>
      </c>
      <c r="G24" s="156">
        <v>5249722</v>
      </c>
      <c r="H24" s="156">
        <v>6358929</v>
      </c>
      <c r="I24" s="156">
        <v>7932093</v>
      </c>
      <c r="J24" s="156">
        <v>9713391</v>
      </c>
      <c r="K24" s="156">
        <v>12093853</v>
      </c>
      <c r="L24" s="156">
        <v>15304127</v>
      </c>
      <c r="M24" s="288"/>
    </row>
    <row r="25" spans="1:13" s="160" customFormat="1" ht="12.75" customHeight="1" x14ac:dyDescent="0.2">
      <c r="A25" s="306" t="s">
        <v>268</v>
      </c>
      <c r="B25" s="278" t="s">
        <v>23</v>
      </c>
      <c r="C25" s="278" t="s">
        <v>23</v>
      </c>
      <c r="D25" s="278" t="s">
        <v>23</v>
      </c>
      <c r="E25" s="278" t="s">
        <v>23</v>
      </c>
      <c r="F25" s="278" t="s">
        <v>23</v>
      </c>
      <c r="G25" s="278" t="s">
        <v>23</v>
      </c>
      <c r="H25" s="248" t="s">
        <v>0</v>
      </c>
      <c r="I25" s="248" t="s">
        <v>0</v>
      </c>
      <c r="J25" s="156">
        <v>58278</v>
      </c>
      <c r="K25" s="156">
        <v>84126</v>
      </c>
      <c r="L25" s="156">
        <v>293004</v>
      </c>
    </row>
    <row r="26" spans="1:13" s="160" customFormat="1" ht="12.75" customHeight="1" x14ac:dyDescent="0.2">
      <c r="A26" s="306" t="s">
        <v>269</v>
      </c>
      <c r="B26" s="278" t="s">
        <v>23</v>
      </c>
      <c r="C26" s="278" t="s">
        <v>23</v>
      </c>
      <c r="D26" s="278" t="s">
        <v>23</v>
      </c>
      <c r="E26" s="278" t="s">
        <v>23</v>
      </c>
      <c r="F26" s="278" t="s">
        <v>23</v>
      </c>
      <c r="G26" s="278" t="s">
        <v>23</v>
      </c>
      <c r="H26" s="278" t="s">
        <v>23</v>
      </c>
      <c r="I26" s="248" t="s">
        <v>0</v>
      </c>
      <c r="J26" s="156">
        <v>2005</v>
      </c>
      <c r="K26" s="156">
        <v>7760</v>
      </c>
      <c r="L26" s="156">
        <v>31064</v>
      </c>
    </row>
    <row r="27" spans="1:13" x14ac:dyDescent="0.2">
      <c r="A27" s="18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</row>
    <row r="28" spans="1:13" x14ac:dyDescent="0.2">
      <c r="A28" s="307" t="s">
        <v>67</v>
      </c>
      <c r="B28" s="156" t="s">
        <v>0</v>
      </c>
      <c r="C28" s="156" t="s">
        <v>0</v>
      </c>
      <c r="D28" s="248">
        <v>27904</v>
      </c>
      <c r="E28" s="248">
        <v>28707</v>
      </c>
      <c r="F28" s="248">
        <v>29127</v>
      </c>
      <c r="G28" s="248">
        <v>32983</v>
      </c>
      <c r="H28" s="248">
        <v>33466</v>
      </c>
      <c r="I28" s="248">
        <v>26153</v>
      </c>
      <c r="J28" s="248">
        <v>15129</v>
      </c>
      <c r="K28" s="248">
        <v>15963</v>
      </c>
      <c r="L28" s="248">
        <v>16534</v>
      </c>
    </row>
    <row r="29" spans="1:13" x14ac:dyDescent="0.2">
      <c r="A29" s="308" t="s">
        <v>68</v>
      </c>
      <c r="B29" s="248">
        <v>1540768</v>
      </c>
      <c r="C29" s="248">
        <v>1453825</v>
      </c>
      <c r="D29" s="248">
        <v>1189770</v>
      </c>
      <c r="E29" s="248">
        <v>1152349</v>
      </c>
      <c r="F29" s="248">
        <v>906957</v>
      </c>
      <c r="G29" s="248">
        <v>810818</v>
      </c>
      <c r="H29" s="248">
        <v>759995</v>
      </c>
      <c r="I29" s="248">
        <v>723867</v>
      </c>
      <c r="J29" s="248">
        <v>681023</v>
      </c>
      <c r="K29" s="248">
        <v>626342</v>
      </c>
      <c r="L29" s="248">
        <v>596126</v>
      </c>
    </row>
    <row r="30" spans="1:13" x14ac:dyDescent="0.2">
      <c r="A30" s="307" t="s">
        <v>221</v>
      </c>
      <c r="B30" s="248">
        <v>5505933</v>
      </c>
      <c r="C30" s="248">
        <v>6305218</v>
      </c>
      <c r="D30" s="248">
        <v>7523461</v>
      </c>
      <c r="E30" s="248">
        <v>8544208</v>
      </c>
      <c r="F30" s="248">
        <v>9523732</v>
      </c>
      <c r="G30" s="248">
        <v>10707639</v>
      </c>
      <c r="H30" s="248">
        <v>11933080</v>
      </c>
      <c r="I30" s="248">
        <v>13162659</v>
      </c>
      <c r="J30" s="248">
        <v>14393988</v>
      </c>
      <c r="K30" s="248">
        <v>15597964</v>
      </c>
      <c r="L30" s="248">
        <v>17218355</v>
      </c>
    </row>
    <row r="31" spans="1:13" s="160" customFormat="1" x14ac:dyDescent="0.2">
      <c r="A31" s="18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</row>
    <row r="32" spans="1:13" x14ac:dyDescent="0.2">
      <c r="A32" s="296" t="s">
        <v>69</v>
      </c>
      <c r="B32" s="259">
        <v>7905</v>
      </c>
      <c r="C32" s="259">
        <v>8761</v>
      </c>
      <c r="D32" s="259">
        <v>9554</v>
      </c>
      <c r="E32" s="259">
        <v>10373</v>
      </c>
      <c r="F32" s="259">
        <v>11135</v>
      </c>
      <c r="G32" s="259">
        <v>11945</v>
      </c>
      <c r="H32" s="259">
        <v>12619</v>
      </c>
      <c r="I32" s="259">
        <v>13130</v>
      </c>
      <c r="J32" s="259">
        <v>13572</v>
      </c>
      <c r="K32" s="259">
        <v>16417</v>
      </c>
      <c r="L32" s="259">
        <v>15520</v>
      </c>
    </row>
    <row r="33" spans="1:13" x14ac:dyDescent="0.2">
      <c r="A33" s="297" t="s">
        <v>70</v>
      </c>
      <c r="B33" s="260">
        <v>1187</v>
      </c>
      <c r="C33" s="260">
        <v>1243</v>
      </c>
      <c r="D33" s="260">
        <v>1441</v>
      </c>
      <c r="E33" s="260">
        <v>1350</v>
      </c>
      <c r="F33" s="260">
        <v>1170</v>
      </c>
      <c r="G33" s="260">
        <v>1342</v>
      </c>
      <c r="H33" s="260">
        <v>716</v>
      </c>
      <c r="I33" s="260">
        <v>708</v>
      </c>
      <c r="J33" s="260">
        <v>690</v>
      </c>
      <c r="K33" s="260">
        <v>654</v>
      </c>
      <c r="L33" s="260">
        <v>618</v>
      </c>
    </row>
    <row r="34" spans="1:13" s="160" customFormat="1" x14ac:dyDescent="0.2">
      <c r="A34" s="169"/>
      <c r="B34" s="126"/>
      <c r="C34" s="170"/>
      <c r="D34" s="170"/>
      <c r="E34" s="170"/>
      <c r="F34" s="170"/>
      <c r="G34" s="170"/>
      <c r="H34" s="170"/>
      <c r="I34" s="170"/>
      <c r="J34" s="170"/>
      <c r="K34" s="170"/>
      <c r="L34" s="170"/>
    </row>
    <row r="35" spans="1:13" x14ac:dyDescent="0.2">
      <c r="A35" s="22"/>
      <c r="B35" s="23"/>
      <c r="C35" s="23"/>
      <c r="D35" s="23"/>
      <c r="E35" s="23"/>
      <c r="F35" s="23"/>
      <c r="G35" s="22"/>
      <c r="H35" s="22"/>
      <c r="J35" s="55"/>
      <c r="K35" s="55"/>
      <c r="L35" s="55"/>
    </row>
    <row r="36" spans="1:13" x14ac:dyDescent="0.2">
      <c r="A36" s="309" t="s">
        <v>71</v>
      </c>
      <c r="B36" s="25"/>
      <c r="C36" s="25"/>
      <c r="D36" s="25"/>
      <c r="E36" s="25"/>
      <c r="F36" s="25"/>
      <c r="G36" s="25"/>
      <c r="H36" s="25"/>
      <c r="L36" s="108"/>
    </row>
    <row r="37" spans="1:13" x14ac:dyDescent="0.2">
      <c r="A37" s="310"/>
      <c r="B37" s="2">
        <v>2004</v>
      </c>
      <c r="C37" s="2">
        <v>2005</v>
      </c>
      <c r="D37" s="2">
        <v>2006</v>
      </c>
      <c r="E37" s="2">
        <v>2007</v>
      </c>
      <c r="F37" s="2">
        <v>2008</v>
      </c>
      <c r="G37" s="2">
        <v>2009</v>
      </c>
      <c r="H37" s="2">
        <v>2010</v>
      </c>
      <c r="I37" s="2">
        <v>2011</v>
      </c>
      <c r="J37" s="2">
        <v>2012</v>
      </c>
      <c r="K37" s="2">
        <v>2013</v>
      </c>
      <c r="L37" s="2">
        <v>2014</v>
      </c>
    </row>
    <row r="38" spans="1:13" ht="15" x14ac:dyDescent="0.2">
      <c r="A38" s="311" t="s">
        <v>72</v>
      </c>
      <c r="B38" s="250">
        <v>7616.02</v>
      </c>
      <c r="C38" s="250">
        <v>7872</v>
      </c>
      <c r="D38" s="250">
        <v>9187</v>
      </c>
      <c r="E38" s="250">
        <v>9908</v>
      </c>
      <c r="F38" s="250">
        <v>10629</v>
      </c>
      <c r="G38" s="250">
        <v>11644</v>
      </c>
      <c r="H38" s="250">
        <v>12190</v>
      </c>
      <c r="I38" s="250">
        <v>12313</v>
      </c>
      <c r="J38" s="250">
        <v>12583</v>
      </c>
      <c r="K38" s="250">
        <v>12626</v>
      </c>
      <c r="L38" s="250">
        <v>13698</v>
      </c>
    </row>
    <row r="39" spans="1:13" x14ac:dyDescent="0.2">
      <c r="A39" s="312" t="s">
        <v>73</v>
      </c>
      <c r="B39" s="251" t="s">
        <v>0</v>
      </c>
      <c r="C39" s="251" t="s">
        <v>0</v>
      </c>
      <c r="D39" s="251">
        <v>1235</v>
      </c>
      <c r="E39" s="251">
        <v>2540</v>
      </c>
      <c r="F39" s="251">
        <v>3848</v>
      </c>
      <c r="G39" s="251">
        <v>6516</v>
      </c>
      <c r="H39" s="251">
        <v>10066</v>
      </c>
      <c r="I39" s="251">
        <v>11568</v>
      </c>
      <c r="J39" s="251">
        <v>12029</v>
      </c>
      <c r="K39" s="251">
        <v>11862</v>
      </c>
      <c r="L39" s="251">
        <v>12764</v>
      </c>
    </row>
    <row r="40" spans="1:13" x14ac:dyDescent="0.2">
      <c r="A40" s="312" t="s">
        <v>74</v>
      </c>
      <c r="B40" s="251" t="s">
        <v>0</v>
      </c>
      <c r="C40" s="251" t="s">
        <v>0</v>
      </c>
      <c r="D40" s="251">
        <v>7953</v>
      </c>
      <c r="E40" s="251">
        <v>7368</v>
      </c>
      <c r="F40" s="251">
        <v>6781</v>
      </c>
      <c r="G40" s="251">
        <v>5127</v>
      </c>
      <c r="H40" s="251">
        <v>2124</v>
      </c>
      <c r="I40" s="251">
        <v>745</v>
      </c>
      <c r="J40" s="251">
        <v>553</v>
      </c>
      <c r="K40" s="251">
        <v>761</v>
      </c>
      <c r="L40" s="251">
        <v>928</v>
      </c>
    </row>
    <row r="41" spans="1:13" s="160" customFormat="1" x14ac:dyDescent="0.2">
      <c r="A41" s="26" t="s">
        <v>222</v>
      </c>
      <c r="B41" s="251" t="s">
        <v>0</v>
      </c>
      <c r="C41" s="251" t="s">
        <v>0</v>
      </c>
      <c r="D41" s="251" t="s">
        <v>0</v>
      </c>
      <c r="E41" s="251" t="s">
        <v>0</v>
      </c>
      <c r="F41" s="251" t="s">
        <v>0</v>
      </c>
      <c r="G41" s="251" t="s">
        <v>0</v>
      </c>
      <c r="H41" s="251" t="s">
        <v>0</v>
      </c>
      <c r="I41" s="251" t="s">
        <v>0</v>
      </c>
      <c r="J41" s="251" t="s">
        <v>0</v>
      </c>
      <c r="K41" s="251">
        <v>3</v>
      </c>
      <c r="L41" s="251">
        <v>6</v>
      </c>
    </row>
    <row r="42" spans="1:13" x14ac:dyDescent="0.2">
      <c r="A42" s="27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</row>
    <row r="43" spans="1:13" x14ac:dyDescent="0.2">
      <c r="A43" s="309" t="s">
        <v>75</v>
      </c>
      <c r="B43" s="155">
        <v>12298</v>
      </c>
      <c r="C43" s="155">
        <v>12449</v>
      </c>
      <c r="D43" s="155">
        <v>14169</v>
      </c>
      <c r="E43" s="155">
        <v>15335</v>
      </c>
      <c r="F43" s="155">
        <v>16772</v>
      </c>
      <c r="G43" s="155">
        <v>17837</v>
      </c>
      <c r="H43" s="155">
        <v>19015</v>
      </c>
      <c r="I43" s="155">
        <v>19447</v>
      </c>
      <c r="J43" s="155">
        <v>19795</v>
      </c>
      <c r="K43" s="155">
        <v>20289</v>
      </c>
      <c r="L43" s="155">
        <v>21988</v>
      </c>
    </row>
    <row r="44" spans="1:13" x14ac:dyDescent="0.2">
      <c r="A44" s="292" t="s">
        <v>76</v>
      </c>
      <c r="B44" s="155">
        <v>9326</v>
      </c>
      <c r="C44" s="155">
        <v>9107</v>
      </c>
      <c r="D44" s="155">
        <v>10138</v>
      </c>
      <c r="E44" s="155">
        <v>10519</v>
      </c>
      <c r="F44" s="155">
        <v>11899</v>
      </c>
      <c r="G44" s="155">
        <v>11789</v>
      </c>
      <c r="H44" s="155">
        <v>12968</v>
      </c>
      <c r="I44" s="155">
        <v>13564</v>
      </c>
      <c r="J44" s="155">
        <v>13620</v>
      </c>
      <c r="K44" s="155">
        <v>14449</v>
      </c>
      <c r="L44" s="155">
        <v>15650</v>
      </c>
    </row>
    <row r="45" spans="1:13" x14ac:dyDescent="0.2">
      <c r="A45" s="45" t="s">
        <v>77</v>
      </c>
      <c r="B45" s="156">
        <v>4985</v>
      </c>
      <c r="C45" s="156">
        <v>4893.875</v>
      </c>
      <c r="D45" s="156">
        <v>5537</v>
      </c>
      <c r="E45" s="156">
        <v>5569</v>
      </c>
      <c r="F45" s="156">
        <v>6218</v>
      </c>
      <c r="G45" s="156">
        <v>6057</v>
      </c>
      <c r="H45" s="156">
        <v>6620</v>
      </c>
      <c r="I45" s="156">
        <v>6897</v>
      </c>
      <c r="J45" s="156">
        <v>6945</v>
      </c>
      <c r="K45" s="156">
        <v>7332</v>
      </c>
      <c r="L45" s="156">
        <v>7931</v>
      </c>
    </row>
    <row r="46" spans="1:13" x14ac:dyDescent="0.2">
      <c r="A46" s="313" t="s">
        <v>78</v>
      </c>
      <c r="B46" s="156">
        <v>4341</v>
      </c>
      <c r="C46" s="156">
        <v>4214</v>
      </c>
      <c r="D46" s="156">
        <v>4601</v>
      </c>
      <c r="E46" s="156">
        <v>4949</v>
      </c>
      <c r="F46" s="156">
        <v>5681</v>
      </c>
      <c r="G46" s="156">
        <v>5732</v>
      </c>
      <c r="H46" s="156">
        <v>6349</v>
      </c>
      <c r="I46" s="156">
        <v>6667</v>
      </c>
      <c r="J46" s="156">
        <v>6675</v>
      </c>
      <c r="K46" s="156">
        <v>7117</v>
      </c>
      <c r="L46" s="156">
        <v>7719</v>
      </c>
    </row>
    <row r="47" spans="1:13" ht="12.75" customHeight="1" x14ac:dyDescent="0.2">
      <c r="A47" s="314" t="s">
        <v>79</v>
      </c>
      <c r="B47" s="250">
        <v>469.67500000000001</v>
      </c>
      <c r="C47" s="250">
        <v>451</v>
      </c>
      <c r="D47" s="250">
        <v>478</v>
      </c>
      <c r="E47" s="250">
        <v>522</v>
      </c>
      <c r="F47" s="250">
        <v>535</v>
      </c>
      <c r="G47" s="250">
        <v>542</v>
      </c>
      <c r="H47" s="250">
        <v>528</v>
      </c>
      <c r="I47" s="250">
        <v>593</v>
      </c>
      <c r="J47" s="250">
        <v>572</v>
      </c>
      <c r="K47" s="250">
        <v>569</v>
      </c>
      <c r="L47" s="250">
        <v>557</v>
      </c>
    </row>
    <row r="48" spans="1:13" x14ac:dyDescent="0.2">
      <c r="A48" s="315" t="s">
        <v>80</v>
      </c>
      <c r="B48" s="249">
        <v>2502</v>
      </c>
      <c r="C48" s="249">
        <v>2891</v>
      </c>
      <c r="D48" s="249">
        <v>3553</v>
      </c>
      <c r="E48" s="249">
        <v>4294</v>
      </c>
      <c r="F48" s="249">
        <v>4338</v>
      </c>
      <c r="G48" s="249">
        <v>5506</v>
      </c>
      <c r="H48" s="249">
        <v>5519</v>
      </c>
      <c r="I48" s="249">
        <v>5290</v>
      </c>
      <c r="J48" s="249">
        <v>5603</v>
      </c>
      <c r="K48" s="249">
        <v>5054</v>
      </c>
      <c r="L48" s="249">
        <v>5504</v>
      </c>
      <c r="M48" s="67"/>
    </row>
    <row r="49" spans="1:12" x14ac:dyDescent="0.2">
      <c r="A49" s="316" t="s">
        <v>81</v>
      </c>
      <c r="B49" s="248">
        <v>535</v>
      </c>
      <c r="C49" s="248">
        <v>546</v>
      </c>
      <c r="D49" s="248">
        <v>548</v>
      </c>
      <c r="E49" s="248">
        <v>647</v>
      </c>
      <c r="F49" s="248">
        <v>625</v>
      </c>
      <c r="G49" s="248">
        <v>629</v>
      </c>
      <c r="H49" s="248">
        <v>642</v>
      </c>
      <c r="I49" s="248">
        <v>662</v>
      </c>
      <c r="J49" s="248">
        <v>630</v>
      </c>
      <c r="K49" s="248">
        <v>600</v>
      </c>
      <c r="L49" s="248">
        <v>635</v>
      </c>
    </row>
    <row r="50" spans="1:12" x14ac:dyDescent="0.2">
      <c r="A50" s="313" t="s">
        <v>78</v>
      </c>
      <c r="B50" s="248">
        <v>1967.2850000000001</v>
      </c>
      <c r="C50" s="248">
        <v>2345</v>
      </c>
      <c r="D50" s="248">
        <v>3005</v>
      </c>
      <c r="E50" s="248">
        <v>3647</v>
      </c>
      <c r="F50" s="248">
        <v>3713</v>
      </c>
      <c r="G50" s="248">
        <v>4877</v>
      </c>
      <c r="H50" s="248">
        <v>4877</v>
      </c>
      <c r="I50" s="248">
        <v>4628</v>
      </c>
      <c r="J50" s="248">
        <v>4973</v>
      </c>
      <c r="K50" s="248">
        <v>4454</v>
      </c>
      <c r="L50" s="248">
        <v>4869</v>
      </c>
    </row>
    <row r="51" spans="1:12" s="160" customFormat="1" ht="15" x14ac:dyDescent="0.2">
      <c r="A51" s="171" t="s">
        <v>82</v>
      </c>
      <c r="B51" s="155" t="s">
        <v>0</v>
      </c>
      <c r="C51" s="155" t="s">
        <v>0</v>
      </c>
      <c r="D51" s="155" t="s">
        <v>0</v>
      </c>
      <c r="E51" s="155" t="s">
        <v>0</v>
      </c>
      <c r="F51" s="155" t="s">
        <v>0</v>
      </c>
      <c r="G51" s="155" t="s">
        <v>0</v>
      </c>
      <c r="H51" s="155" t="s">
        <v>0</v>
      </c>
      <c r="I51" s="155" t="s">
        <v>0</v>
      </c>
      <c r="J51" s="155" t="s">
        <v>0</v>
      </c>
      <c r="K51" s="155">
        <v>218</v>
      </c>
      <c r="L51" s="155">
        <v>277</v>
      </c>
    </row>
    <row r="52" spans="1:12" x14ac:dyDescent="0.2">
      <c r="A52" s="1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</row>
    <row r="53" spans="1:12" x14ac:dyDescent="0.2">
      <c r="A53" s="317" t="s">
        <v>83</v>
      </c>
      <c r="B53" s="249">
        <v>94386</v>
      </c>
      <c r="C53" s="249">
        <v>96591</v>
      </c>
      <c r="D53" s="249">
        <v>100021</v>
      </c>
      <c r="E53" s="249">
        <v>109821</v>
      </c>
      <c r="F53" s="249">
        <v>119953</v>
      </c>
      <c r="G53" s="249">
        <v>122359</v>
      </c>
      <c r="H53" s="249">
        <v>125684</v>
      </c>
      <c r="I53" s="249">
        <v>130397</v>
      </c>
      <c r="J53" s="249">
        <v>138034</v>
      </c>
      <c r="K53" s="249">
        <v>141980</v>
      </c>
      <c r="L53" s="249">
        <v>149548</v>
      </c>
    </row>
    <row r="54" spans="1:12" x14ac:dyDescent="0.2">
      <c r="A54" s="318" t="s">
        <v>84</v>
      </c>
      <c r="B54" s="249">
        <v>2180</v>
      </c>
      <c r="C54" s="249">
        <v>2184</v>
      </c>
      <c r="D54" s="249">
        <v>2250</v>
      </c>
      <c r="E54" s="249">
        <v>2272</v>
      </c>
      <c r="F54" s="249">
        <v>2283</v>
      </c>
      <c r="G54" s="249">
        <v>2253</v>
      </c>
      <c r="H54" s="249">
        <v>2193</v>
      </c>
      <c r="I54" s="249">
        <v>2194</v>
      </c>
      <c r="J54" s="249">
        <v>2157</v>
      </c>
      <c r="K54" s="249">
        <v>2096</v>
      </c>
      <c r="L54" s="249">
        <v>2033</v>
      </c>
    </row>
    <row r="55" spans="1:12" x14ac:dyDescent="0.2">
      <c r="A55" s="319" t="s">
        <v>85</v>
      </c>
      <c r="B55" s="249">
        <v>92206</v>
      </c>
      <c r="C55" s="249">
        <v>94407</v>
      </c>
      <c r="D55" s="249">
        <v>97771</v>
      </c>
      <c r="E55" s="249">
        <v>107549</v>
      </c>
      <c r="F55" s="249">
        <v>117670</v>
      </c>
      <c r="G55" s="249">
        <v>120106</v>
      </c>
      <c r="H55" s="249">
        <v>123491</v>
      </c>
      <c r="I55" s="249">
        <v>128203</v>
      </c>
      <c r="J55" s="249">
        <v>135877</v>
      </c>
      <c r="K55" s="249">
        <v>139884</v>
      </c>
      <c r="L55" s="249">
        <v>147784</v>
      </c>
    </row>
    <row r="56" spans="1:12" x14ac:dyDescent="0.2">
      <c r="A56" s="320" t="s">
        <v>86</v>
      </c>
      <c r="B56" s="156">
        <v>68197</v>
      </c>
      <c r="C56" s="156">
        <v>66786</v>
      </c>
      <c r="D56" s="156">
        <v>74303</v>
      </c>
      <c r="E56" s="156">
        <v>75460</v>
      </c>
      <c r="F56" s="156">
        <v>77804</v>
      </c>
      <c r="G56" s="156">
        <v>77892</v>
      </c>
      <c r="H56" s="156" t="s">
        <v>0</v>
      </c>
      <c r="I56" s="156" t="s">
        <v>0</v>
      </c>
      <c r="J56" s="156" t="s">
        <v>0</v>
      </c>
      <c r="K56" s="156" t="s">
        <v>0</v>
      </c>
      <c r="L56" s="156" t="s">
        <v>0</v>
      </c>
    </row>
    <row r="57" spans="1:12" x14ac:dyDescent="0.2">
      <c r="A57" s="320" t="s">
        <v>87</v>
      </c>
      <c r="B57" s="156">
        <v>24009</v>
      </c>
      <c r="C57" s="156">
        <v>27621</v>
      </c>
      <c r="D57" s="156">
        <v>23468</v>
      </c>
      <c r="E57" s="156">
        <v>32089</v>
      </c>
      <c r="F57" s="156">
        <v>39866</v>
      </c>
      <c r="G57" s="156">
        <v>42214</v>
      </c>
      <c r="H57" s="156" t="s">
        <v>0</v>
      </c>
      <c r="I57" s="156" t="s">
        <v>0</v>
      </c>
      <c r="J57" s="156" t="s">
        <v>0</v>
      </c>
      <c r="K57" s="156" t="s">
        <v>0</v>
      </c>
      <c r="L57" s="156" t="s">
        <v>0</v>
      </c>
    </row>
    <row r="58" spans="1:12" x14ac:dyDescent="0.2">
      <c r="A58" s="29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</row>
    <row r="59" spans="1:12" ht="12.75" customHeight="1" x14ac:dyDescent="0.2">
      <c r="A59" s="321" t="s">
        <v>88</v>
      </c>
      <c r="B59" s="252">
        <v>63976</v>
      </c>
      <c r="C59" s="252">
        <v>73242</v>
      </c>
      <c r="D59" s="252">
        <v>78656</v>
      </c>
      <c r="E59" s="252">
        <v>85490</v>
      </c>
      <c r="F59" s="252">
        <v>94708</v>
      </c>
      <c r="G59" s="252">
        <v>96152</v>
      </c>
      <c r="H59" s="252">
        <v>97722</v>
      </c>
      <c r="I59" s="252">
        <v>100758</v>
      </c>
      <c r="J59" s="252">
        <v>105726</v>
      </c>
      <c r="K59" s="252">
        <v>110282</v>
      </c>
      <c r="L59" s="252">
        <v>111401</v>
      </c>
    </row>
    <row r="60" spans="1:12" x14ac:dyDescent="0.2">
      <c r="A60" s="195"/>
    </row>
    <row r="61" spans="1:12" x14ac:dyDescent="0.2">
      <c r="A61" s="195"/>
    </row>
  </sheetData>
  <phoneticPr fontId="17" type="noConversion"/>
  <pageMargins left="0.78740157480314965" right="0.78740157480314965" top="0.98425196850393704" bottom="0.98425196850393704" header="0.51181102362204722" footer="0.51181102362204722"/>
  <pageSetup paperSize="9" scale="75" fitToHeight="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0"/>
  <sheetViews>
    <sheetView topLeftCell="A184" workbookViewId="0">
      <selection activeCell="A228" sqref="A228"/>
    </sheetView>
  </sheetViews>
  <sheetFormatPr defaultColWidth="11.42578125" defaultRowHeight="12.75" x14ac:dyDescent="0.2"/>
  <cols>
    <col min="1" max="1" width="73.42578125" style="56" customWidth="1"/>
    <col min="2" max="7" width="11.42578125" style="56"/>
    <col min="8" max="8" width="11.42578125" style="61"/>
    <col min="9" max="16384" width="11.42578125" style="56"/>
  </cols>
  <sheetData>
    <row r="1" spans="1:17" ht="12" customHeight="1" x14ac:dyDescent="0.2"/>
    <row r="2" spans="1:17" ht="12" customHeight="1" x14ac:dyDescent="0.2"/>
    <row r="3" spans="1:17" ht="12" customHeight="1" x14ac:dyDescent="0.2">
      <c r="A3" s="291" t="s">
        <v>89</v>
      </c>
      <c r="B3" s="21"/>
      <c r="C3" s="21"/>
      <c r="D3" s="21"/>
      <c r="E3" s="21"/>
      <c r="F3" s="21"/>
      <c r="G3" s="21"/>
    </row>
    <row r="4" spans="1:17" ht="12" customHeight="1" x14ac:dyDescent="0.2">
      <c r="A4" s="322"/>
      <c r="B4" s="172">
        <v>2004</v>
      </c>
      <c r="C4" s="172">
        <v>2005</v>
      </c>
      <c r="D4" s="172">
        <v>2006</v>
      </c>
      <c r="E4" s="172">
        <v>2007</v>
      </c>
      <c r="F4" s="172">
        <v>2008</v>
      </c>
      <c r="G4" s="172">
        <v>2009</v>
      </c>
      <c r="H4" s="172">
        <v>2010</v>
      </c>
      <c r="I4" s="172">
        <v>2011</v>
      </c>
      <c r="J4" s="172">
        <v>2012</v>
      </c>
      <c r="K4" s="172">
        <v>2013</v>
      </c>
      <c r="L4" s="172">
        <v>2014</v>
      </c>
      <c r="M4" s="58"/>
      <c r="N4" s="58"/>
      <c r="O4" s="58"/>
    </row>
    <row r="5" spans="1:17" ht="12" customHeight="1" x14ac:dyDescent="0.2">
      <c r="A5" s="323" t="s">
        <v>43</v>
      </c>
      <c r="B5" s="184">
        <v>1144.9000000000001</v>
      </c>
      <c r="C5" s="184">
        <v>1235.5</v>
      </c>
      <c r="D5" s="184">
        <v>1342.9</v>
      </c>
      <c r="E5" s="184">
        <v>1478</v>
      </c>
      <c r="F5" s="184">
        <v>1604.3</v>
      </c>
      <c r="G5" s="184">
        <v>1701.4</v>
      </c>
      <c r="H5" s="184">
        <v>1837.1</v>
      </c>
      <c r="I5" s="184">
        <v>1976.1</v>
      </c>
      <c r="J5" s="184">
        <v>2137.6999999999998</v>
      </c>
      <c r="K5" s="184">
        <v>2286.6</v>
      </c>
      <c r="L5" s="184">
        <v>2450.3000000000002</v>
      </c>
      <c r="M5" s="58"/>
      <c r="N5" s="58"/>
      <c r="O5" s="58"/>
    </row>
    <row r="6" spans="1:17" ht="12" customHeight="1" x14ac:dyDescent="0.2">
      <c r="A6" s="324" t="s">
        <v>90</v>
      </c>
      <c r="B6" s="184">
        <v>465.6</v>
      </c>
      <c r="C6" s="184">
        <v>480.4</v>
      </c>
      <c r="D6" s="184">
        <v>491.2</v>
      </c>
      <c r="E6" s="184">
        <v>512.4</v>
      </c>
      <c r="F6" s="184">
        <v>528.29999999999995</v>
      </c>
      <c r="G6" s="184">
        <v>541.6</v>
      </c>
      <c r="H6" s="184">
        <v>563.4</v>
      </c>
      <c r="I6" s="184">
        <v>575.29999999999995</v>
      </c>
      <c r="J6" s="184">
        <v>597.20000000000005</v>
      </c>
      <c r="K6" s="184">
        <v>615.70000000000005</v>
      </c>
      <c r="L6" s="184">
        <v>633.9</v>
      </c>
      <c r="M6" s="58"/>
      <c r="N6" s="58"/>
      <c r="O6" s="58"/>
    </row>
    <row r="7" spans="1:17" ht="12" customHeight="1" x14ac:dyDescent="0.2">
      <c r="A7" s="293" t="s">
        <v>93</v>
      </c>
      <c r="B7" s="166">
        <v>384.3</v>
      </c>
      <c r="C7" s="166">
        <v>411.80500000000001</v>
      </c>
      <c r="D7" s="166">
        <v>437.4</v>
      </c>
      <c r="E7" s="166">
        <v>462.3</v>
      </c>
      <c r="F7" s="166">
        <v>483.9</v>
      </c>
      <c r="G7" s="166">
        <v>503.6</v>
      </c>
      <c r="H7" s="166">
        <v>533.5</v>
      </c>
      <c r="I7" s="166">
        <v>550</v>
      </c>
      <c r="J7" s="166">
        <v>575.1</v>
      </c>
      <c r="K7" s="166">
        <v>596.1</v>
      </c>
      <c r="L7" s="166">
        <v>616.9</v>
      </c>
      <c r="M7" s="58"/>
      <c r="N7" s="58"/>
      <c r="O7" s="58"/>
    </row>
    <row r="8" spans="1:17" ht="12" customHeight="1" x14ac:dyDescent="0.2">
      <c r="A8" s="293" t="s">
        <v>91</v>
      </c>
      <c r="B8" s="166">
        <v>81.3</v>
      </c>
      <c r="C8" s="166">
        <v>68.599999999999994</v>
      </c>
      <c r="D8" s="166">
        <v>53.8</v>
      </c>
      <c r="E8" s="166">
        <v>50.2</v>
      </c>
      <c r="F8" s="166">
        <v>44.5</v>
      </c>
      <c r="G8" s="166">
        <v>38.1</v>
      </c>
      <c r="H8" s="166">
        <v>29.9</v>
      </c>
      <c r="I8" s="166">
        <v>25.3</v>
      </c>
      <c r="J8" s="166">
        <v>22.1</v>
      </c>
      <c r="K8" s="166">
        <v>19.600000000000001</v>
      </c>
      <c r="L8" s="166">
        <v>17</v>
      </c>
      <c r="M8" s="58"/>
      <c r="N8" s="58"/>
      <c r="O8" s="58"/>
    </row>
    <row r="9" spans="1:17" ht="12" customHeight="1" x14ac:dyDescent="0.2">
      <c r="A9" s="292" t="s">
        <v>92</v>
      </c>
      <c r="B9" s="184">
        <v>678.1</v>
      </c>
      <c r="C9" s="184">
        <v>754.2</v>
      </c>
      <c r="D9" s="184">
        <v>851</v>
      </c>
      <c r="E9" s="184">
        <v>965.1</v>
      </c>
      <c r="F9" s="184">
        <v>1075.5999999999999</v>
      </c>
      <c r="G9" s="184">
        <v>1159.5</v>
      </c>
      <c r="H9" s="184">
        <v>1273.5</v>
      </c>
      <c r="I9" s="184">
        <v>1400.6</v>
      </c>
      <c r="J9" s="184">
        <v>1540.4</v>
      </c>
      <c r="K9" s="184">
        <v>1670.8</v>
      </c>
      <c r="L9" s="184">
        <v>1816.3</v>
      </c>
      <c r="M9" s="58"/>
      <c r="N9" s="58"/>
      <c r="O9" s="58"/>
    </row>
    <row r="10" spans="1:17" ht="12" customHeight="1" x14ac:dyDescent="0.2">
      <c r="A10" s="325" t="s">
        <v>93</v>
      </c>
      <c r="B10" s="166">
        <v>664.2</v>
      </c>
      <c r="C10" s="166">
        <v>737.9</v>
      </c>
      <c r="D10" s="166">
        <v>830.7</v>
      </c>
      <c r="E10" s="166">
        <v>960.3</v>
      </c>
      <c r="F10" s="166">
        <v>1073.2</v>
      </c>
      <c r="G10" s="166">
        <v>1157.7</v>
      </c>
      <c r="H10" s="166">
        <v>1271.8</v>
      </c>
      <c r="I10" s="166">
        <v>1398.9</v>
      </c>
      <c r="J10" s="166">
        <v>1538.3</v>
      </c>
      <c r="K10" s="166">
        <v>1668.8</v>
      </c>
      <c r="L10" s="166">
        <v>1814.3</v>
      </c>
      <c r="M10" s="58"/>
      <c r="N10" s="58"/>
      <c r="O10" s="58"/>
    </row>
    <row r="11" spans="1:17" ht="12" customHeight="1" x14ac:dyDescent="0.2">
      <c r="A11" s="326" t="s">
        <v>94</v>
      </c>
      <c r="B11" s="166">
        <v>13.9</v>
      </c>
      <c r="C11" s="166">
        <v>16.3</v>
      </c>
      <c r="D11" s="166">
        <v>20.399999999999999</v>
      </c>
      <c r="E11" s="166">
        <v>4.8</v>
      </c>
      <c r="F11" s="166">
        <v>2.4</v>
      </c>
      <c r="G11" s="166">
        <v>1.9</v>
      </c>
      <c r="H11" s="166">
        <v>1.7</v>
      </c>
      <c r="I11" s="166">
        <v>1.8</v>
      </c>
      <c r="J11" s="166">
        <v>2.1</v>
      </c>
      <c r="K11" s="166">
        <v>2</v>
      </c>
      <c r="L11" s="166">
        <v>2.1</v>
      </c>
      <c r="M11" s="58"/>
      <c r="N11" s="58"/>
      <c r="O11" s="58"/>
    </row>
    <row r="12" spans="1:17" ht="12" customHeight="1" x14ac:dyDescent="0.2">
      <c r="A12" s="294" t="s">
        <v>95</v>
      </c>
      <c r="B12" s="167">
        <v>1.2</v>
      </c>
      <c r="C12" s="167">
        <v>0.84499999999999997</v>
      </c>
      <c r="D12" s="167">
        <v>0.7</v>
      </c>
      <c r="E12" s="167">
        <v>0.5</v>
      </c>
      <c r="F12" s="167">
        <v>0.4</v>
      </c>
      <c r="G12" s="167">
        <v>0.3</v>
      </c>
      <c r="H12" s="167">
        <v>0.2</v>
      </c>
      <c r="I12" s="167">
        <v>0.2</v>
      </c>
      <c r="J12" s="167">
        <v>0.1</v>
      </c>
      <c r="K12" s="167">
        <v>0.1</v>
      </c>
      <c r="L12" s="167">
        <v>0.1</v>
      </c>
      <c r="M12" s="58"/>
      <c r="N12" s="58"/>
      <c r="O12" s="58"/>
    </row>
    <row r="13" spans="1:17" ht="12" customHeight="1" x14ac:dyDescent="0.2">
      <c r="A13" s="31"/>
      <c r="D13" s="32"/>
      <c r="E13" s="32"/>
      <c r="F13" s="32"/>
      <c r="G13" s="32"/>
      <c r="H13" s="32"/>
      <c r="I13"/>
      <c r="J13"/>
      <c r="K13" s="58"/>
      <c r="L13" s="58"/>
      <c r="M13" s="58"/>
      <c r="N13" s="58"/>
      <c r="O13" s="58"/>
      <c r="P13" s="58"/>
      <c r="Q13" s="58"/>
    </row>
    <row r="14" spans="1:17" ht="12" customHeight="1" x14ac:dyDescent="0.2">
      <c r="A14" s="18"/>
      <c r="D14" s="28"/>
      <c r="E14" s="28"/>
      <c r="F14" s="28"/>
      <c r="G14" s="28"/>
      <c r="H14" s="28"/>
      <c r="I14" s="28"/>
      <c r="J14" s="61"/>
      <c r="K14" s="58"/>
      <c r="L14" s="58"/>
      <c r="M14" s="58"/>
      <c r="N14" s="58"/>
      <c r="O14" s="58"/>
      <c r="P14" s="58"/>
      <c r="Q14" s="58"/>
    </row>
    <row r="15" spans="1:17" ht="12" customHeight="1" x14ac:dyDescent="0.2">
      <c r="A15" s="295" t="s">
        <v>96</v>
      </c>
      <c r="D15" s="33"/>
      <c r="E15" s="33"/>
      <c r="F15" s="33"/>
      <c r="G15" s="21"/>
      <c r="H15" s="33"/>
      <c r="I15" s="61"/>
      <c r="J15" s="58"/>
      <c r="K15" s="58"/>
      <c r="L15" s="58"/>
      <c r="M15" s="58"/>
      <c r="N15" s="58"/>
      <c r="O15" s="58"/>
      <c r="P15" s="58"/>
      <c r="Q15" s="58"/>
    </row>
    <row r="16" spans="1:17" ht="12" customHeight="1" x14ac:dyDescent="0.2">
      <c r="A16" s="327"/>
      <c r="B16" s="172">
        <v>2004</v>
      </c>
      <c r="C16" s="172">
        <v>2005</v>
      </c>
      <c r="D16" s="172">
        <v>2006</v>
      </c>
      <c r="E16" s="172">
        <v>2007</v>
      </c>
      <c r="F16" s="172">
        <v>2008</v>
      </c>
      <c r="G16" s="172">
        <v>2009</v>
      </c>
      <c r="H16" s="172">
        <v>2010</v>
      </c>
      <c r="I16" s="172">
        <v>2011</v>
      </c>
      <c r="J16" s="172">
        <v>2012</v>
      </c>
      <c r="K16" s="172">
        <v>2013</v>
      </c>
      <c r="L16" s="172">
        <v>2014</v>
      </c>
    </row>
    <row r="17" spans="1:12" ht="12" customHeight="1" x14ac:dyDescent="0.2">
      <c r="A17" s="295" t="s">
        <v>43</v>
      </c>
      <c r="B17" s="184">
        <v>465.6</v>
      </c>
      <c r="C17" s="184">
        <v>480.4</v>
      </c>
      <c r="D17" s="184">
        <v>491.2</v>
      </c>
      <c r="E17" s="184">
        <v>512.4</v>
      </c>
      <c r="F17" s="184">
        <v>528.29999999999995</v>
      </c>
      <c r="G17" s="184">
        <v>541.6</v>
      </c>
      <c r="H17" s="184">
        <v>563.4</v>
      </c>
      <c r="I17" s="184">
        <v>575.29999999999995</v>
      </c>
      <c r="J17" s="184">
        <v>597.20000000000005</v>
      </c>
      <c r="K17" s="184">
        <v>615.70000000000005</v>
      </c>
      <c r="L17" s="184">
        <v>633.9</v>
      </c>
    </row>
    <row r="18" spans="1:12" ht="12" customHeight="1" x14ac:dyDescent="0.2">
      <c r="A18" s="292" t="s">
        <v>111</v>
      </c>
      <c r="B18" s="184">
        <v>418.15499999999997</v>
      </c>
      <c r="C18" s="184">
        <v>431.6</v>
      </c>
      <c r="D18" s="184">
        <v>441.3</v>
      </c>
      <c r="E18" s="184">
        <v>455.1</v>
      </c>
      <c r="F18" s="184">
        <v>468.8</v>
      </c>
      <c r="G18" s="184">
        <v>476</v>
      </c>
      <c r="H18" s="184">
        <v>492.7</v>
      </c>
      <c r="I18" s="184">
        <v>499.3</v>
      </c>
      <c r="J18" s="184">
        <v>514.70000000000005</v>
      </c>
      <c r="K18" s="184">
        <v>528</v>
      </c>
      <c r="L18" s="184">
        <v>538.9</v>
      </c>
    </row>
    <row r="19" spans="1:12" ht="12" customHeight="1" x14ac:dyDescent="0.2">
      <c r="A19" s="328" t="s">
        <v>93</v>
      </c>
      <c r="B19" s="184">
        <v>348.48500000000001</v>
      </c>
      <c r="C19" s="184">
        <v>371.9</v>
      </c>
      <c r="D19" s="184">
        <v>395.6</v>
      </c>
      <c r="E19" s="184">
        <v>412.7</v>
      </c>
      <c r="F19" s="184">
        <v>430.5</v>
      </c>
      <c r="G19" s="184">
        <v>443.6</v>
      </c>
      <c r="H19" s="184">
        <v>467.1</v>
      </c>
      <c r="I19" s="184">
        <v>477.1</v>
      </c>
      <c r="J19" s="184">
        <v>495.4</v>
      </c>
      <c r="K19" s="184">
        <v>510.8</v>
      </c>
      <c r="L19" s="184">
        <v>524.1</v>
      </c>
    </row>
    <row r="20" spans="1:12" ht="12" customHeight="1" x14ac:dyDescent="0.2">
      <c r="A20" s="329" t="s">
        <v>97</v>
      </c>
      <c r="B20" s="166">
        <v>160.19999999999999</v>
      </c>
      <c r="C20" s="166">
        <v>95.8</v>
      </c>
      <c r="D20" s="166">
        <v>51.5</v>
      </c>
      <c r="E20" s="166">
        <v>46.1</v>
      </c>
      <c r="F20" s="166">
        <v>43.2</v>
      </c>
      <c r="G20" s="166">
        <v>44.1</v>
      </c>
      <c r="H20" s="166">
        <v>44.9</v>
      </c>
      <c r="I20" s="166">
        <v>47.1</v>
      </c>
      <c r="J20" s="166">
        <v>14.5</v>
      </c>
      <c r="K20" s="166">
        <v>14.5</v>
      </c>
      <c r="L20" s="166">
        <v>15.7</v>
      </c>
    </row>
    <row r="21" spans="1:12" ht="12" customHeight="1" x14ac:dyDescent="0.2">
      <c r="A21" s="329" t="s">
        <v>98</v>
      </c>
      <c r="B21" s="166">
        <v>138.4</v>
      </c>
      <c r="C21" s="166">
        <v>227.8</v>
      </c>
      <c r="D21" s="166">
        <v>293.60000000000002</v>
      </c>
      <c r="E21" s="166">
        <v>318.8</v>
      </c>
      <c r="F21" s="166">
        <v>340.4</v>
      </c>
      <c r="G21" s="166">
        <v>349.6</v>
      </c>
      <c r="H21" s="166">
        <v>371.3</v>
      </c>
      <c r="I21" s="166">
        <v>378.1</v>
      </c>
      <c r="J21" s="166">
        <v>427.1</v>
      </c>
      <c r="K21" s="166">
        <v>435.8</v>
      </c>
      <c r="L21" s="166">
        <v>440.8</v>
      </c>
    </row>
    <row r="22" spans="1:12" ht="12" customHeight="1" x14ac:dyDescent="0.2">
      <c r="A22" s="330" t="s">
        <v>99</v>
      </c>
      <c r="B22" s="166">
        <v>112</v>
      </c>
      <c r="C22" s="166">
        <v>131.80000000000001</v>
      </c>
      <c r="D22" s="166">
        <v>144</v>
      </c>
      <c r="E22" s="166">
        <v>154.19999999999999</v>
      </c>
      <c r="F22" s="166">
        <v>171.2</v>
      </c>
      <c r="G22" s="166">
        <v>205.2</v>
      </c>
      <c r="H22" s="166">
        <v>220</v>
      </c>
      <c r="I22" s="166">
        <v>229.6</v>
      </c>
      <c r="J22" s="166">
        <v>243</v>
      </c>
      <c r="K22" s="166">
        <v>251.9</v>
      </c>
      <c r="L22" s="166">
        <v>250.9</v>
      </c>
    </row>
    <row r="23" spans="1:12" ht="12" customHeight="1" x14ac:dyDescent="0.2">
      <c r="A23" s="330" t="s">
        <v>100</v>
      </c>
      <c r="B23" s="166">
        <v>26.4</v>
      </c>
      <c r="C23" s="166">
        <v>96</v>
      </c>
      <c r="D23" s="166">
        <v>149.6</v>
      </c>
      <c r="E23" s="166">
        <v>164.6</v>
      </c>
      <c r="F23" s="166">
        <v>169.2</v>
      </c>
      <c r="G23" s="166">
        <v>144.4</v>
      </c>
      <c r="H23" s="166">
        <v>151.4</v>
      </c>
      <c r="I23" s="166">
        <v>148.4</v>
      </c>
      <c r="J23" s="166">
        <v>184.1</v>
      </c>
      <c r="K23" s="166">
        <v>183.8</v>
      </c>
      <c r="L23" s="166">
        <v>189.9</v>
      </c>
    </row>
    <row r="24" spans="1:12" ht="12" customHeight="1" x14ac:dyDescent="0.2">
      <c r="A24" s="36" t="s">
        <v>101</v>
      </c>
      <c r="B24" s="279" t="s">
        <v>23</v>
      </c>
      <c r="C24" s="279" t="s">
        <v>23</v>
      </c>
      <c r="D24" s="279" t="s">
        <v>23</v>
      </c>
      <c r="E24" s="279" t="s">
        <v>23</v>
      </c>
      <c r="F24" s="279" t="s">
        <v>23</v>
      </c>
      <c r="G24" s="140">
        <v>0.1</v>
      </c>
      <c r="H24" s="140">
        <v>0.2</v>
      </c>
      <c r="I24" s="140">
        <v>0.8</v>
      </c>
      <c r="J24" s="140">
        <v>3.3</v>
      </c>
      <c r="K24" s="140">
        <v>9</v>
      </c>
      <c r="L24" s="140">
        <v>15.4</v>
      </c>
    </row>
    <row r="25" spans="1:12" ht="12" customHeight="1" x14ac:dyDescent="0.2">
      <c r="A25" s="37" t="s">
        <v>102</v>
      </c>
      <c r="B25" s="279" t="s">
        <v>23</v>
      </c>
      <c r="C25" s="279" t="s">
        <v>23</v>
      </c>
      <c r="D25" s="279" t="s">
        <v>23</v>
      </c>
      <c r="E25" s="279" t="s">
        <v>23</v>
      </c>
      <c r="F25" s="279" t="s">
        <v>23</v>
      </c>
      <c r="G25" s="140">
        <v>0.1</v>
      </c>
      <c r="H25" s="140">
        <v>0.2</v>
      </c>
      <c r="I25" s="140">
        <v>0.8</v>
      </c>
      <c r="J25" s="140">
        <v>3.3</v>
      </c>
      <c r="K25" s="140">
        <v>8.9</v>
      </c>
      <c r="L25" s="140">
        <v>15.2</v>
      </c>
    </row>
    <row r="26" spans="1:12" ht="12" customHeight="1" x14ac:dyDescent="0.2">
      <c r="A26" s="37" t="s">
        <v>103</v>
      </c>
      <c r="B26" s="279" t="s">
        <v>23</v>
      </c>
      <c r="C26" s="279" t="s">
        <v>23</v>
      </c>
      <c r="D26" s="279" t="s">
        <v>23</v>
      </c>
      <c r="E26" s="279" t="s">
        <v>23</v>
      </c>
      <c r="F26" s="279" t="s">
        <v>23</v>
      </c>
      <c r="G26" s="279" t="s">
        <v>23</v>
      </c>
      <c r="H26" s="279" t="s">
        <v>23</v>
      </c>
      <c r="I26" s="279" t="s">
        <v>23</v>
      </c>
      <c r="J26" s="140">
        <v>0</v>
      </c>
      <c r="K26" s="140">
        <v>0.1</v>
      </c>
      <c r="L26" s="140">
        <v>0.2</v>
      </c>
    </row>
    <row r="27" spans="1:12" ht="12" customHeight="1" x14ac:dyDescent="0.2">
      <c r="A27" s="329" t="s">
        <v>104</v>
      </c>
      <c r="B27" s="166">
        <v>24.8</v>
      </c>
      <c r="C27" s="166">
        <v>21.8</v>
      </c>
      <c r="D27" s="166">
        <v>16.899999999999999</v>
      </c>
      <c r="E27" s="166">
        <v>13.9</v>
      </c>
      <c r="F27" s="166">
        <v>12.2</v>
      </c>
      <c r="G27" s="166">
        <v>12.7</v>
      </c>
      <c r="H27" s="166">
        <v>11.1</v>
      </c>
      <c r="I27" s="166">
        <v>9.6999999999999993</v>
      </c>
      <c r="J27" s="166">
        <v>8.6</v>
      </c>
      <c r="K27" s="166">
        <v>7.6</v>
      </c>
      <c r="L27" s="166">
        <v>6.6</v>
      </c>
    </row>
    <row r="28" spans="1:12" ht="12" customHeight="1" x14ac:dyDescent="0.2">
      <c r="A28" s="329" t="s">
        <v>105</v>
      </c>
      <c r="B28" s="166">
        <v>25.1</v>
      </c>
      <c r="C28" s="166">
        <v>26.4</v>
      </c>
      <c r="D28" s="166">
        <v>33.6</v>
      </c>
      <c r="E28" s="166">
        <v>33.799999999999997</v>
      </c>
      <c r="F28" s="166">
        <v>34.700000000000003</v>
      </c>
      <c r="G28" s="166">
        <v>37.1</v>
      </c>
      <c r="H28" s="166">
        <v>39.5</v>
      </c>
      <c r="I28" s="166">
        <v>41.5</v>
      </c>
      <c r="J28" s="166">
        <v>41.9</v>
      </c>
      <c r="K28" s="166">
        <v>43.9</v>
      </c>
      <c r="L28" s="166">
        <v>45.7</v>
      </c>
    </row>
    <row r="29" spans="1:12" ht="12" customHeight="1" x14ac:dyDescent="0.2">
      <c r="A29" s="328" t="s">
        <v>91</v>
      </c>
      <c r="B29" s="184">
        <v>69.67</v>
      </c>
      <c r="C29" s="184">
        <v>59.8</v>
      </c>
      <c r="D29" s="184">
        <v>45.7</v>
      </c>
      <c r="E29" s="184">
        <v>42.4</v>
      </c>
      <c r="F29" s="184">
        <v>38.299999999999997</v>
      </c>
      <c r="G29" s="184">
        <v>32.4</v>
      </c>
      <c r="H29" s="184">
        <v>25.6</v>
      </c>
      <c r="I29" s="184">
        <v>22.1</v>
      </c>
      <c r="J29" s="184">
        <v>19.3</v>
      </c>
      <c r="K29" s="184">
        <v>17.2</v>
      </c>
      <c r="L29" s="184">
        <v>14.8</v>
      </c>
    </row>
    <row r="30" spans="1:12" ht="12" customHeight="1" x14ac:dyDescent="0.2">
      <c r="A30" s="331" t="s">
        <v>106</v>
      </c>
      <c r="B30" s="166">
        <v>3.0249999999999999</v>
      </c>
      <c r="C30" s="166">
        <v>2.6</v>
      </c>
      <c r="D30" s="166">
        <v>1</v>
      </c>
      <c r="E30" s="166">
        <v>1.7</v>
      </c>
      <c r="F30" s="166">
        <v>1.3</v>
      </c>
      <c r="G30" s="166">
        <v>1.2</v>
      </c>
      <c r="H30" s="166">
        <v>0.9</v>
      </c>
      <c r="I30" s="166">
        <v>0.7</v>
      </c>
      <c r="J30" s="166">
        <v>0.6</v>
      </c>
      <c r="K30" s="166">
        <v>0.5</v>
      </c>
      <c r="L30" s="166">
        <v>0.5</v>
      </c>
    </row>
    <row r="31" spans="1:12" ht="12" customHeight="1" x14ac:dyDescent="0.2">
      <c r="A31" s="329" t="s">
        <v>107</v>
      </c>
      <c r="B31" s="166">
        <v>44.64</v>
      </c>
      <c r="C31" s="166">
        <v>38</v>
      </c>
      <c r="D31" s="166">
        <v>32.6</v>
      </c>
      <c r="E31" s="166">
        <v>29</v>
      </c>
      <c r="F31" s="166">
        <v>26.1</v>
      </c>
      <c r="G31" s="166">
        <v>23.8</v>
      </c>
      <c r="H31" s="166">
        <v>19.899999999999999</v>
      </c>
      <c r="I31" s="166">
        <v>17.7</v>
      </c>
      <c r="J31" s="166">
        <v>15.7</v>
      </c>
      <c r="K31" s="166">
        <v>14</v>
      </c>
      <c r="L31" s="166">
        <v>12.2</v>
      </c>
    </row>
    <row r="32" spans="1:12" ht="12" customHeight="1" x14ac:dyDescent="0.2">
      <c r="A32" s="329" t="s">
        <v>108</v>
      </c>
      <c r="B32" s="166">
        <v>22.004999999999999</v>
      </c>
      <c r="C32" s="166">
        <v>19.2</v>
      </c>
      <c r="D32" s="166">
        <v>12.1</v>
      </c>
      <c r="E32" s="166">
        <v>11.7</v>
      </c>
      <c r="F32" s="166">
        <v>10.9</v>
      </c>
      <c r="G32" s="166">
        <v>7.4</v>
      </c>
      <c r="H32" s="166">
        <v>4.8</v>
      </c>
      <c r="I32" s="166">
        <v>3.8</v>
      </c>
      <c r="J32" s="166">
        <v>3</v>
      </c>
      <c r="K32" s="166">
        <v>2.6</v>
      </c>
      <c r="L32" s="166">
        <v>2.1</v>
      </c>
    </row>
    <row r="33" spans="1:15" ht="12" customHeight="1" x14ac:dyDescent="0.2">
      <c r="A33" s="332" t="s">
        <v>109</v>
      </c>
      <c r="B33" s="187">
        <v>35.799999999999997</v>
      </c>
      <c r="C33" s="187">
        <v>39.9</v>
      </c>
      <c r="D33" s="187">
        <v>41.8</v>
      </c>
      <c r="E33" s="187">
        <v>49.6</v>
      </c>
      <c r="F33" s="187">
        <v>53.4</v>
      </c>
      <c r="G33" s="187">
        <v>59.9</v>
      </c>
      <c r="H33" s="187">
        <v>66.400000000000006</v>
      </c>
      <c r="I33" s="187">
        <v>72.8</v>
      </c>
      <c r="J33" s="187">
        <v>79.7</v>
      </c>
      <c r="K33" s="187">
        <v>85.2</v>
      </c>
      <c r="L33" s="187">
        <v>92.8</v>
      </c>
    </row>
    <row r="34" spans="1:15" ht="12" customHeight="1" x14ac:dyDescent="0.2">
      <c r="A34" s="333" t="s">
        <v>110</v>
      </c>
      <c r="B34" s="255">
        <v>11.6</v>
      </c>
      <c r="C34" s="255">
        <v>8.9</v>
      </c>
      <c r="D34" s="255">
        <v>8</v>
      </c>
      <c r="E34" s="255">
        <v>7.8</v>
      </c>
      <c r="F34" s="255">
        <v>6.2</v>
      </c>
      <c r="G34" s="255">
        <v>5.7</v>
      </c>
      <c r="H34" s="255">
        <v>4.3</v>
      </c>
      <c r="I34" s="255">
        <v>3.2</v>
      </c>
      <c r="J34" s="255">
        <v>2.8</v>
      </c>
      <c r="K34" s="255">
        <v>2.4</v>
      </c>
      <c r="L34" s="255">
        <v>2.2000000000000002</v>
      </c>
    </row>
    <row r="35" spans="1:15" ht="12" customHeight="1" x14ac:dyDescent="0.2">
      <c r="A35" s="426"/>
      <c r="B35" s="427"/>
      <c r="C35" s="427"/>
      <c r="D35" s="427"/>
      <c r="E35" s="427"/>
      <c r="F35" s="427"/>
      <c r="G35" s="427"/>
    </row>
    <row r="36" spans="1:15" ht="12" customHeight="1" x14ac:dyDescent="0.2">
      <c r="A36" s="29"/>
      <c r="B36" s="40"/>
      <c r="C36" s="40"/>
      <c r="D36" s="40"/>
      <c r="E36" s="40"/>
      <c r="F36" s="41"/>
      <c r="G36" s="40"/>
    </row>
    <row r="37" spans="1:15" ht="12" customHeight="1" x14ac:dyDescent="0.2">
      <c r="A37" s="334" t="s">
        <v>228</v>
      </c>
      <c r="B37" s="40"/>
      <c r="C37" s="40"/>
      <c r="D37" s="40"/>
      <c r="E37" s="40"/>
      <c r="F37" s="41"/>
      <c r="G37" s="40"/>
      <c r="I37" s="58"/>
      <c r="J37" s="58"/>
      <c r="K37" s="58"/>
      <c r="L37" s="58"/>
    </row>
    <row r="38" spans="1:15" ht="12" customHeight="1" x14ac:dyDescent="0.2">
      <c r="A38" s="42"/>
      <c r="B38" s="15">
        <v>2004</v>
      </c>
      <c r="C38" s="15">
        <v>2005</v>
      </c>
      <c r="D38" s="15">
        <v>2006</v>
      </c>
      <c r="E38" s="15">
        <v>2007</v>
      </c>
      <c r="F38" s="15">
        <v>2008</v>
      </c>
      <c r="G38" s="15">
        <v>2009</v>
      </c>
      <c r="H38" s="15">
        <v>2010</v>
      </c>
      <c r="I38" s="15">
        <v>2011</v>
      </c>
      <c r="J38" s="15">
        <v>2012</v>
      </c>
      <c r="K38" s="15">
        <v>2013</v>
      </c>
      <c r="L38" s="15">
        <v>2014</v>
      </c>
    </row>
    <row r="39" spans="1:15" ht="12" customHeight="1" x14ac:dyDescent="0.2">
      <c r="A39" s="335" t="s">
        <v>112</v>
      </c>
      <c r="B39" s="129">
        <v>786.6</v>
      </c>
      <c r="C39" s="129">
        <v>862.2</v>
      </c>
      <c r="D39" s="129">
        <v>957.6</v>
      </c>
      <c r="E39" s="129">
        <v>1070.7</v>
      </c>
      <c r="F39" s="129">
        <v>1182</v>
      </c>
      <c r="G39" s="129">
        <v>1259.7</v>
      </c>
      <c r="H39" s="129">
        <v>1368.8</v>
      </c>
      <c r="I39" s="129">
        <v>1492.2</v>
      </c>
      <c r="J39" s="129">
        <v>1627.3</v>
      </c>
      <c r="K39" s="129">
        <v>1752.3</v>
      </c>
      <c r="L39" s="129">
        <v>1886.2</v>
      </c>
      <c r="M39" s="261"/>
      <c r="N39" s="270"/>
      <c r="O39" s="270"/>
    </row>
    <row r="40" spans="1:15" ht="12" customHeight="1" x14ac:dyDescent="0.2">
      <c r="A40" s="336" t="s">
        <v>113</v>
      </c>
      <c r="B40" s="129">
        <v>678.1</v>
      </c>
      <c r="C40" s="129">
        <v>754.5</v>
      </c>
      <c r="D40" s="129">
        <v>851</v>
      </c>
      <c r="E40" s="129">
        <v>965.1</v>
      </c>
      <c r="F40" s="129">
        <v>1075.5999999999999</v>
      </c>
      <c r="G40" s="129">
        <v>1159.5</v>
      </c>
      <c r="H40" s="129">
        <v>1273.5</v>
      </c>
      <c r="I40" s="129">
        <v>1400.6</v>
      </c>
      <c r="J40" s="129">
        <v>1540.4</v>
      </c>
      <c r="K40" s="129">
        <v>1670.8</v>
      </c>
      <c r="L40" s="129">
        <v>1816.3</v>
      </c>
      <c r="M40" s="261"/>
      <c r="N40" s="270"/>
      <c r="O40" s="270"/>
    </row>
    <row r="41" spans="1:15" ht="12" customHeight="1" x14ac:dyDescent="0.2">
      <c r="A41" s="337" t="s">
        <v>114</v>
      </c>
      <c r="B41" s="131">
        <v>533.6</v>
      </c>
      <c r="C41" s="131">
        <v>618.5</v>
      </c>
      <c r="D41" s="131">
        <v>769.1</v>
      </c>
      <c r="E41" s="131">
        <v>887.4</v>
      </c>
      <c r="F41" s="131">
        <v>1002.4</v>
      </c>
      <c r="G41" s="131">
        <v>1088.5</v>
      </c>
      <c r="H41" s="131">
        <v>1208.3</v>
      </c>
      <c r="I41" s="131">
        <v>1340.1</v>
      </c>
      <c r="J41" s="131">
        <v>1484.5</v>
      </c>
      <c r="K41" s="131">
        <v>1619.7</v>
      </c>
      <c r="L41" s="131">
        <v>1770.2</v>
      </c>
      <c r="M41" s="262"/>
      <c r="N41" s="270"/>
      <c r="O41" s="270"/>
    </row>
    <row r="42" spans="1:15" ht="12" customHeight="1" x14ac:dyDescent="0.2">
      <c r="A42" s="338" t="s">
        <v>115</v>
      </c>
      <c r="B42" s="131">
        <v>144.6</v>
      </c>
      <c r="C42" s="131">
        <v>135.93875</v>
      </c>
      <c r="D42" s="131">
        <v>81.900000000000006</v>
      </c>
      <c r="E42" s="131">
        <v>77.7</v>
      </c>
      <c r="F42" s="131">
        <v>73.2</v>
      </c>
      <c r="G42" s="131">
        <v>71.099999999999994</v>
      </c>
      <c r="H42" s="131">
        <v>65.2</v>
      </c>
      <c r="I42" s="131">
        <v>60.6</v>
      </c>
      <c r="J42" s="131">
        <v>55.9</v>
      </c>
      <c r="K42" s="131">
        <v>51.1</v>
      </c>
      <c r="L42" s="131">
        <v>46.2</v>
      </c>
      <c r="M42" s="263"/>
      <c r="N42" s="270"/>
      <c r="O42" s="270"/>
    </row>
    <row r="43" spans="1:15" ht="12" customHeight="1" x14ac:dyDescent="0.2">
      <c r="A43" s="336" t="s">
        <v>116</v>
      </c>
      <c r="B43" s="130">
        <v>108.5</v>
      </c>
      <c r="C43" s="130">
        <v>107.8</v>
      </c>
      <c r="D43" s="130">
        <v>106.6</v>
      </c>
      <c r="E43" s="130">
        <v>105.6</v>
      </c>
      <c r="F43" s="130">
        <v>106.4</v>
      </c>
      <c r="G43" s="130">
        <v>100.1</v>
      </c>
      <c r="H43" s="130">
        <v>95.3</v>
      </c>
      <c r="I43" s="130">
        <v>91.5</v>
      </c>
      <c r="J43" s="130">
        <v>86.9</v>
      </c>
      <c r="K43" s="130">
        <v>81.5</v>
      </c>
      <c r="L43" s="130">
        <v>69.900000000000006</v>
      </c>
      <c r="M43" s="261"/>
      <c r="N43" s="270"/>
      <c r="O43" s="270"/>
    </row>
    <row r="44" spans="1:15" ht="12" customHeight="1" x14ac:dyDescent="0.2">
      <c r="A44" s="281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264"/>
      <c r="N44" s="270"/>
      <c r="O44" s="270"/>
    </row>
    <row r="45" spans="1:15" ht="12" customHeight="1" x14ac:dyDescent="0.2">
      <c r="A45" s="339" t="s">
        <v>117</v>
      </c>
      <c r="B45" s="64">
        <v>786.6</v>
      </c>
      <c r="C45" s="64">
        <v>862.2</v>
      </c>
      <c r="D45" s="64">
        <v>957.6</v>
      </c>
      <c r="E45" s="64">
        <v>1070.5999999999999</v>
      </c>
      <c r="F45" s="64">
        <v>1181.9000000000001</v>
      </c>
      <c r="G45" s="64">
        <v>1259.7</v>
      </c>
      <c r="H45" s="64">
        <v>1368.8</v>
      </c>
      <c r="I45" s="64">
        <v>1492.2</v>
      </c>
      <c r="J45" s="64">
        <v>1627.3</v>
      </c>
      <c r="K45" s="64">
        <v>1752.3</v>
      </c>
      <c r="L45" s="64">
        <v>1886.2</v>
      </c>
      <c r="M45" s="265"/>
      <c r="N45" s="270"/>
      <c r="O45" s="270"/>
    </row>
    <row r="46" spans="1:15" ht="12" customHeight="1" x14ac:dyDescent="0.2">
      <c r="A46" s="336" t="s">
        <v>76</v>
      </c>
      <c r="B46" s="64">
        <v>743.6</v>
      </c>
      <c r="C46" s="64">
        <v>809.23500000000001</v>
      </c>
      <c r="D46" s="64">
        <v>904.2</v>
      </c>
      <c r="E46" s="64">
        <v>1001.3</v>
      </c>
      <c r="F46" s="64">
        <v>1102.8</v>
      </c>
      <c r="G46" s="64">
        <v>1172.0999999999999</v>
      </c>
      <c r="H46" s="64">
        <v>1270.5999999999999</v>
      </c>
      <c r="I46" s="64">
        <v>1375.4</v>
      </c>
      <c r="J46" s="64">
        <v>1487.7</v>
      </c>
      <c r="K46" s="64">
        <v>1589.2</v>
      </c>
      <c r="L46" s="64">
        <v>1704.3</v>
      </c>
      <c r="M46" s="261"/>
      <c r="N46" s="270"/>
      <c r="O46" s="270"/>
    </row>
    <row r="47" spans="1:15" ht="12" customHeight="1" x14ac:dyDescent="0.2">
      <c r="A47" s="340" t="s">
        <v>1</v>
      </c>
      <c r="B47" s="175">
        <v>681.7</v>
      </c>
      <c r="C47" s="175">
        <v>745.7</v>
      </c>
      <c r="D47" s="175">
        <v>817.4</v>
      </c>
      <c r="E47" s="175">
        <v>896.1</v>
      </c>
      <c r="F47" s="175">
        <v>987.7</v>
      </c>
      <c r="G47" s="175">
        <v>1045</v>
      </c>
      <c r="H47" s="175">
        <v>1123.5999999999999</v>
      </c>
      <c r="I47" s="175">
        <v>1207.7</v>
      </c>
      <c r="J47" s="175">
        <v>1299.0999999999999</v>
      </c>
      <c r="K47" s="175">
        <v>1366.8</v>
      </c>
      <c r="L47" s="175">
        <v>1447.1</v>
      </c>
      <c r="M47" s="266"/>
      <c r="N47" s="270"/>
      <c r="O47" s="270"/>
    </row>
    <row r="48" spans="1:15" ht="12" customHeight="1" x14ac:dyDescent="0.2">
      <c r="A48" s="341" t="s">
        <v>78</v>
      </c>
      <c r="B48" s="135">
        <v>61.9</v>
      </c>
      <c r="C48" s="135">
        <v>63.534999999999997</v>
      </c>
      <c r="D48" s="135">
        <v>86.8</v>
      </c>
      <c r="E48" s="135">
        <v>105.3</v>
      </c>
      <c r="F48" s="135">
        <v>115.1</v>
      </c>
      <c r="G48" s="135">
        <v>127.1</v>
      </c>
      <c r="H48" s="135">
        <v>146.9</v>
      </c>
      <c r="I48" s="135">
        <v>167.7</v>
      </c>
      <c r="J48" s="135">
        <v>188.6</v>
      </c>
      <c r="K48" s="135">
        <v>222.3</v>
      </c>
      <c r="L48" s="135">
        <v>257.2</v>
      </c>
      <c r="M48" s="267"/>
      <c r="N48" s="270"/>
      <c r="O48" s="270"/>
    </row>
    <row r="49" spans="1:15" ht="12" customHeight="1" x14ac:dyDescent="0.2">
      <c r="A49" s="342" t="s">
        <v>79</v>
      </c>
      <c r="B49" s="136">
        <v>16.3</v>
      </c>
      <c r="C49" s="136">
        <v>19.100000000000001</v>
      </c>
      <c r="D49" s="136">
        <v>17.7</v>
      </c>
      <c r="E49" s="136">
        <v>20.5</v>
      </c>
      <c r="F49" s="136">
        <v>22.6</v>
      </c>
      <c r="G49" s="136">
        <v>21.4</v>
      </c>
      <c r="H49" s="136">
        <v>19.100000000000001</v>
      </c>
      <c r="I49" s="136">
        <v>19.5</v>
      </c>
      <c r="J49" s="136">
        <v>20.8</v>
      </c>
      <c r="K49" s="136">
        <v>21</v>
      </c>
      <c r="L49" s="136">
        <v>21.6</v>
      </c>
      <c r="M49" s="268"/>
      <c r="N49" s="270"/>
      <c r="O49" s="270"/>
    </row>
    <row r="50" spans="1:15" ht="12" customHeight="1" x14ac:dyDescent="0.2">
      <c r="A50" s="336" t="s">
        <v>80</v>
      </c>
      <c r="B50" s="133">
        <v>26.7</v>
      </c>
      <c r="C50" s="133">
        <v>33.9</v>
      </c>
      <c r="D50" s="133">
        <v>35.700000000000003</v>
      </c>
      <c r="E50" s="133">
        <v>48.8</v>
      </c>
      <c r="F50" s="133">
        <v>56.5</v>
      </c>
      <c r="G50" s="133">
        <v>66.2</v>
      </c>
      <c r="H50" s="133">
        <v>79.099999999999994</v>
      </c>
      <c r="I50" s="133">
        <v>97.3</v>
      </c>
      <c r="J50" s="133">
        <v>118.5</v>
      </c>
      <c r="K50" s="133">
        <v>141.19999999999999</v>
      </c>
      <c r="L50" s="133">
        <v>159</v>
      </c>
      <c r="M50" s="261"/>
      <c r="N50" s="270"/>
      <c r="O50" s="270"/>
    </row>
    <row r="51" spans="1:15" ht="12" customHeight="1" x14ac:dyDescent="0.2">
      <c r="A51" s="343" t="s">
        <v>81</v>
      </c>
      <c r="B51" s="134">
        <v>5.7</v>
      </c>
      <c r="C51" s="134">
        <v>6.1</v>
      </c>
      <c r="D51" s="134">
        <v>6.5</v>
      </c>
      <c r="E51" s="134">
        <v>7.8</v>
      </c>
      <c r="F51" s="134">
        <v>8.8000000000000007</v>
      </c>
      <c r="G51" s="134">
        <v>8</v>
      </c>
      <c r="H51" s="134">
        <v>6.7</v>
      </c>
      <c r="I51" s="134">
        <v>6.2</v>
      </c>
      <c r="J51" s="134">
        <v>6.3</v>
      </c>
      <c r="K51" s="134">
        <v>5.9</v>
      </c>
      <c r="L51" s="134">
        <v>4.9000000000000004</v>
      </c>
      <c r="M51" s="263"/>
      <c r="N51" s="270"/>
      <c r="O51" s="270"/>
    </row>
    <row r="52" spans="1:15" ht="12" customHeight="1" x14ac:dyDescent="0.2">
      <c r="A52" s="344" t="s">
        <v>78</v>
      </c>
      <c r="B52" s="134">
        <v>21</v>
      </c>
      <c r="C52" s="134">
        <v>27.8</v>
      </c>
      <c r="D52" s="134">
        <v>29.2</v>
      </c>
      <c r="E52" s="134">
        <v>40.9</v>
      </c>
      <c r="F52" s="134">
        <v>47.8</v>
      </c>
      <c r="G52" s="134">
        <v>58.2</v>
      </c>
      <c r="H52" s="134">
        <v>72.400000000000006</v>
      </c>
      <c r="I52" s="134">
        <v>91.1</v>
      </c>
      <c r="J52" s="134">
        <v>112.3</v>
      </c>
      <c r="K52" s="134">
        <v>135.19999999999999</v>
      </c>
      <c r="L52" s="134">
        <v>154.1</v>
      </c>
      <c r="M52" s="263"/>
      <c r="N52" s="270"/>
      <c r="O52" s="270"/>
    </row>
    <row r="53" spans="1:15" ht="12" customHeight="1" x14ac:dyDescent="0.2">
      <c r="A53" s="152" t="s">
        <v>118</v>
      </c>
      <c r="B53" s="184" t="s">
        <v>0</v>
      </c>
      <c r="C53" s="184" t="s">
        <v>0</v>
      </c>
      <c r="D53" s="184" t="s">
        <v>0</v>
      </c>
      <c r="E53" s="184" t="s">
        <v>0</v>
      </c>
      <c r="F53" s="184" t="s">
        <v>0</v>
      </c>
      <c r="G53" s="184" t="s">
        <v>0</v>
      </c>
      <c r="H53" s="184" t="s">
        <v>0</v>
      </c>
      <c r="I53" s="184" t="s">
        <v>0</v>
      </c>
      <c r="J53" s="184">
        <v>0.2</v>
      </c>
      <c r="K53" s="184">
        <v>1.1000000000000001</v>
      </c>
      <c r="L53" s="184">
        <v>1.3</v>
      </c>
      <c r="M53" s="269"/>
      <c r="N53" s="270"/>
      <c r="O53" s="270"/>
    </row>
    <row r="54" spans="1:15" ht="12" customHeight="1" x14ac:dyDescent="0.2">
      <c r="A54" s="152"/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261"/>
      <c r="N54" s="270"/>
      <c r="O54" s="270"/>
    </row>
    <row r="55" spans="1:15" ht="12" customHeight="1" x14ac:dyDescent="0.2">
      <c r="A55" s="257" t="s">
        <v>223</v>
      </c>
      <c r="B55" s="192">
        <v>748.3</v>
      </c>
      <c r="C55" s="192">
        <v>823.4</v>
      </c>
      <c r="D55" s="184">
        <v>907.1</v>
      </c>
      <c r="E55" s="184">
        <v>1000.3</v>
      </c>
      <c r="F55" s="184">
        <v>1107.5999999999999</v>
      </c>
      <c r="G55" s="184">
        <v>1177</v>
      </c>
      <c r="H55" s="184">
        <v>1265.4000000000001</v>
      </c>
      <c r="I55" s="184">
        <v>1369.5</v>
      </c>
      <c r="J55" s="184">
        <v>1473.3</v>
      </c>
      <c r="K55" s="184">
        <v>1560.3</v>
      </c>
      <c r="L55" s="184">
        <v>1666.5</v>
      </c>
      <c r="M55" s="261"/>
      <c r="N55" s="270"/>
      <c r="O55" s="270"/>
    </row>
    <row r="56" spans="1:15" ht="12" customHeight="1" x14ac:dyDescent="0.2">
      <c r="A56" s="348" t="s">
        <v>114</v>
      </c>
      <c r="B56" s="191">
        <v>503.8</v>
      </c>
      <c r="C56" s="191">
        <v>587.9</v>
      </c>
      <c r="D56" s="166">
        <v>726.9</v>
      </c>
      <c r="E56" s="166">
        <v>829.2</v>
      </c>
      <c r="F56" s="166">
        <v>942.1</v>
      </c>
      <c r="G56" s="166">
        <v>1019.5</v>
      </c>
      <c r="H56" s="166">
        <v>1119.4000000000001</v>
      </c>
      <c r="I56" s="166">
        <v>1232.5999999999999</v>
      </c>
      <c r="J56" s="166">
        <v>1346.5</v>
      </c>
      <c r="K56" s="166">
        <v>1444.4</v>
      </c>
      <c r="L56" s="166">
        <v>1566.5</v>
      </c>
      <c r="M56" s="263"/>
      <c r="N56" s="270"/>
      <c r="O56" s="270"/>
    </row>
    <row r="57" spans="1:15" ht="12" customHeight="1" x14ac:dyDescent="0.2">
      <c r="A57" s="348" t="s">
        <v>115</v>
      </c>
      <c r="B57" s="191">
        <v>144.6</v>
      </c>
      <c r="C57" s="191">
        <v>135.9</v>
      </c>
      <c r="D57" s="166">
        <v>81.8</v>
      </c>
      <c r="E57" s="166">
        <v>77.7</v>
      </c>
      <c r="F57" s="166">
        <v>73.2</v>
      </c>
      <c r="G57" s="166">
        <v>71</v>
      </c>
      <c r="H57" s="166">
        <v>65.2</v>
      </c>
      <c r="I57" s="166">
        <v>60.5</v>
      </c>
      <c r="J57" s="166">
        <v>55.9</v>
      </c>
      <c r="K57" s="166">
        <v>51.1</v>
      </c>
      <c r="L57" s="166">
        <v>46.2</v>
      </c>
      <c r="M57" s="263"/>
      <c r="N57" s="270"/>
      <c r="O57" s="270"/>
    </row>
    <row r="58" spans="1:15" ht="12" customHeight="1" x14ac:dyDescent="0.2">
      <c r="A58" s="348" t="s">
        <v>116</v>
      </c>
      <c r="B58" s="191">
        <v>99.9</v>
      </c>
      <c r="C58" s="191">
        <v>99.5</v>
      </c>
      <c r="D58" s="166">
        <v>98.3</v>
      </c>
      <c r="E58" s="166">
        <v>93.4</v>
      </c>
      <c r="F58" s="166">
        <v>92.3</v>
      </c>
      <c r="G58" s="166">
        <v>86.5</v>
      </c>
      <c r="H58" s="166">
        <v>80.8</v>
      </c>
      <c r="I58" s="166">
        <v>76.400000000000006</v>
      </c>
      <c r="J58" s="166">
        <v>71</v>
      </c>
      <c r="K58" s="166">
        <v>64.900000000000006</v>
      </c>
      <c r="L58" s="166">
        <v>53.8</v>
      </c>
      <c r="M58" s="263"/>
      <c r="N58" s="270"/>
      <c r="O58" s="270"/>
    </row>
    <row r="59" spans="1:15" ht="12" customHeight="1" x14ac:dyDescent="0.2">
      <c r="A59" s="282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261"/>
      <c r="N59" s="270"/>
      <c r="O59" s="270"/>
    </row>
    <row r="60" spans="1:15" ht="12" customHeight="1" x14ac:dyDescent="0.2">
      <c r="A60" s="335" t="s">
        <v>121</v>
      </c>
      <c r="B60" s="129">
        <v>38.299999999999997</v>
      </c>
      <c r="C60" s="129">
        <v>38.799999999999997</v>
      </c>
      <c r="D60" s="129">
        <v>50.6</v>
      </c>
      <c r="E60" s="129">
        <v>70.400000000000006</v>
      </c>
      <c r="F60" s="129">
        <v>74.400000000000006</v>
      </c>
      <c r="G60" s="129">
        <v>82.7</v>
      </c>
      <c r="H60" s="129">
        <v>103.4</v>
      </c>
      <c r="I60" s="129">
        <v>122.7</v>
      </c>
      <c r="J60" s="129">
        <v>153.9</v>
      </c>
      <c r="K60" s="129">
        <v>192</v>
      </c>
      <c r="L60" s="129">
        <v>219.7</v>
      </c>
      <c r="M60" s="261"/>
      <c r="N60" s="270"/>
      <c r="O60" s="270"/>
    </row>
    <row r="61" spans="1:15" ht="12" customHeight="1" x14ac:dyDescent="0.2">
      <c r="A61" s="348" t="s">
        <v>113</v>
      </c>
      <c r="B61" s="131">
        <v>29.8</v>
      </c>
      <c r="C61" s="131">
        <v>30.6</v>
      </c>
      <c r="D61" s="131">
        <v>42.3</v>
      </c>
      <c r="E61" s="131">
        <v>58.2</v>
      </c>
      <c r="F61" s="131">
        <v>60.3</v>
      </c>
      <c r="G61" s="131">
        <v>69</v>
      </c>
      <c r="H61" s="131">
        <v>88.9</v>
      </c>
      <c r="I61" s="131">
        <v>107.4</v>
      </c>
      <c r="J61" s="131">
        <v>138</v>
      </c>
      <c r="K61" s="131">
        <v>175.4</v>
      </c>
      <c r="L61" s="131">
        <v>203.7</v>
      </c>
      <c r="M61" s="263"/>
      <c r="N61" s="270"/>
      <c r="O61" s="270"/>
    </row>
    <row r="62" spans="1:15" ht="12" customHeight="1" x14ac:dyDescent="0.2">
      <c r="A62" s="348" t="s">
        <v>120</v>
      </c>
      <c r="B62" s="131">
        <v>8.6</v>
      </c>
      <c r="C62" s="131">
        <v>8.3000000000000007</v>
      </c>
      <c r="D62" s="131">
        <v>8.3000000000000007</v>
      </c>
      <c r="E62" s="131">
        <v>12.2</v>
      </c>
      <c r="F62" s="131">
        <v>14.1</v>
      </c>
      <c r="G62" s="131">
        <v>13.7</v>
      </c>
      <c r="H62" s="131">
        <v>14.5</v>
      </c>
      <c r="I62" s="131">
        <v>15.2</v>
      </c>
      <c r="J62" s="131">
        <v>15.9</v>
      </c>
      <c r="K62" s="131">
        <v>16.600000000000001</v>
      </c>
      <c r="L62" s="131">
        <v>16</v>
      </c>
      <c r="M62" s="263"/>
      <c r="N62" s="270"/>
      <c r="O62" s="270"/>
    </row>
    <row r="63" spans="1:15" ht="12" customHeight="1" x14ac:dyDescent="0.2">
      <c r="A63" s="283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262"/>
      <c r="N63" s="270"/>
      <c r="O63" s="270"/>
    </row>
    <row r="64" spans="1:15" ht="12" customHeight="1" x14ac:dyDescent="0.2">
      <c r="A64" s="345" t="s">
        <v>119</v>
      </c>
      <c r="B64" s="129">
        <v>10.8</v>
      </c>
      <c r="C64" s="129">
        <v>13.6</v>
      </c>
      <c r="D64" s="129">
        <v>14.3</v>
      </c>
      <c r="E64" s="129">
        <v>14.3</v>
      </c>
      <c r="F64" s="129">
        <v>16.3</v>
      </c>
      <c r="G64" s="129">
        <v>17.5</v>
      </c>
      <c r="H64" s="129">
        <v>19.3</v>
      </c>
      <c r="I64" s="129">
        <v>22.5</v>
      </c>
      <c r="J64" s="129">
        <v>27.1</v>
      </c>
      <c r="K64" s="129">
        <v>31.6</v>
      </c>
      <c r="L64" s="129">
        <v>36.6</v>
      </c>
      <c r="M64" s="261"/>
      <c r="N64" s="270"/>
      <c r="O64" s="270"/>
    </row>
    <row r="65" spans="1:15" ht="12" customHeight="1" x14ac:dyDescent="0.2">
      <c r="A65" s="346" t="s">
        <v>113</v>
      </c>
      <c r="B65" s="128">
        <v>9.3000000000000007</v>
      </c>
      <c r="C65" s="128">
        <v>12.4</v>
      </c>
      <c r="D65" s="128">
        <v>12.6</v>
      </c>
      <c r="E65" s="128">
        <v>11.7</v>
      </c>
      <c r="F65" s="128">
        <v>13.5</v>
      </c>
      <c r="G65" s="128">
        <v>15.1</v>
      </c>
      <c r="H65" s="128">
        <v>17</v>
      </c>
      <c r="I65" s="128">
        <v>20.100000000000001</v>
      </c>
      <c r="J65" s="128">
        <v>24.7</v>
      </c>
      <c r="K65" s="128">
        <v>29.6</v>
      </c>
      <c r="L65" s="128">
        <v>34.700000000000003</v>
      </c>
      <c r="M65" s="263"/>
      <c r="N65" s="270"/>
      <c r="O65" s="270"/>
    </row>
    <row r="66" spans="1:15" ht="12" customHeight="1" x14ac:dyDescent="0.2">
      <c r="A66" s="347" t="s">
        <v>120</v>
      </c>
      <c r="B66" s="132">
        <v>1.5</v>
      </c>
      <c r="C66" s="132">
        <v>1.3</v>
      </c>
      <c r="D66" s="132">
        <v>1.7</v>
      </c>
      <c r="E66" s="132">
        <v>2.7</v>
      </c>
      <c r="F66" s="132">
        <v>2.8</v>
      </c>
      <c r="G66" s="132">
        <v>2.4</v>
      </c>
      <c r="H66" s="132">
        <v>2.2999999999999998</v>
      </c>
      <c r="I66" s="132">
        <v>2.4</v>
      </c>
      <c r="J66" s="132">
        <v>2.2999999999999998</v>
      </c>
      <c r="K66" s="132">
        <v>2</v>
      </c>
      <c r="L66" s="132">
        <v>1.9</v>
      </c>
      <c r="M66" s="263"/>
      <c r="N66" s="270"/>
      <c r="O66" s="270"/>
    </row>
    <row r="67" spans="1:15" ht="12" customHeight="1" x14ac:dyDescent="0.2">
      <c r="A67" s="168"/>
      <c r="B67" s="168"/>
      <c r="C67" s="168"/>
      <c r="D67" s="168"/>
      <c r="E67" s="168"/>
      <c r="F67" s="168"/>
      <c r="G67" s="168"/>
      <c r="H67" s="168"/>
      <c r="I67" s="44"/>
      <c r="J67" s="44"/>
      <c r="K67" s="44"/>
      <c r="L67" s="44"/>
      <c r="M67" s="58"/>
    </row>
    <row r="68" spans="1:15" ht="12" customHeight="1" x14ac:dyDescent="0.2">
      <c r="A68" s="46"/>
      <c r="B68" s="22"/>
      <c r="C68" s="22"/>
      <c r="D68" s="22"/>
      <c r="E68" s="22"/>
      <c r="F68" s="23"/>
      <c r="G68" s="22"/>
      <c r="I68" s="161"/>
      <c r="J68" s="161"/>
      <c r="K68" s="161"/>
      <c r="L68" s="161"/>
      <c r="M68" s="58"/>
    </row>
    <row r="69" spans="1:15" ht="12" customHeight="1" x14ac:dyDescent="0.2">
      <c r="A69" s="24" t="s">
        <v>122</v>
      </c>
      <c r="B69" s="17"/>
      <c r="C69" s="17"/>
      <c r="D69" s="17"/>
      <c r="E69" s="17"/>
      <c r="F69" s="21"/>
      <c r="G69" s="17"/>
      <c r="I69" s="58"/>
      <c r="J69" s="58"/>
      <c r="K69" s="58"/>
      <c r="L69" s="58"/>
    </row>
    <row r="70" spans="1:15" ht="12" customHeight="1" x14ac:dyDescent="0.2">
      <c r="A70" s="54"/>
      <c r="B70" s="172">
        <v>2004</v>
      </c>
      <c r="C70" s="172">
        <v>2005</v>
      </c>
      <c r="D70" s="172">
        <v>2006</v>
      </c>
      <c r="E70" s="172">
        <v>2007</v>
      </c>
      <c r="F70" s="172">
        <v>2008</v>
      </c>
      <c r="G70" s="172">
        <v>2009</v>
      </c>
      <c r="H70" s="172">
        <v>2010</v>
      </c>
      <c r="I70" s="172">
        <v>2011</v>
      </c>
      <c r="J70" s="172">
        <v>2012</v>
      </c>
      <c r="K70" s="172">
        <v>2013</v>
      </c>
      <c r="L70" s="172">
        <v>2014</v>
      </c>
      <c r="M70" s="58"/>
    </row>
    <row r="71" spans="1:15" ht="12" customHeight="1" x14ac:dyDescent="0.2">
      <c r="A71" s="7" t="s">
        <v>229</v>
      </c>
      <c r="B71" s="184">
        <v>780.9</v>
      </c>
      <c r="C71" s="184">
        <v>857.3</v>
      </c>
      <c r="D71" s="184">
        <v>941.1</v>
      </c>
      <c r="E71" s="184">
        <v>1035.0999999999999</v>
      </c>
      <c r="F71" s="184">
        <v>1146.3</v>
      </c>
      <c r="G71" s="184">
        <v>1222.2</v>
      </c>
      <c r="H71" s="184">
        <v>1309.4000000000001</v>
      </c>
      <c r="I71" s="184">
        <v>1413</v>
      </c>
      <c r="J71" s="184">
        <v>1531.2</v>
      </c>
      <c r="K71" s="184">
        <v>1623.5</v>
      </c>
      <c r="L71" s="184">
        <v>1733</v>
      </c>
      <c r="M71" s="261"/>
    </row>
    <row r="72" spans="1:15" ht="12" customHeight="1" x14ac:dyDescent="0.2">
      <c r="A72" s="14" t="s">
        <v>123</v>
      </c>
      <c r="B72" s="166">
        <v>99.3</v>
      </c>
      <c r="C72" s="166">
        <v>98.7</v>
      </c>
      <c r="D72" s="166">
        <v>99.8</v>
      </c>
      <c r="E72" s="166">
        <v>95.9</v>
      </c>
      <c r="F72" s="166">
        <v>94.9</v>
      </c>
      <c r="G72" s="166">
        <v>88.8</v>
      </c>
      <c r="H72" s="166">
        <v>83</v>
      </c>
      <c r="I72" s="166">
        <v>78.7</v>
      </c>
      <c r="J72" s="166">
        <v>73.3</v>
      </c>
      <c r="K72" s="166">
        <v>66.8</v>
      </c>
      <c r="L72" s="166">
        <v>55.7</v>
      </c>
      <c r="M72" s="262"/>
    </row>
    <row r="73" spans="1:15" ht="12" customHeight="1" x14ac:dyDescent="0.2">
      <c r="A73" s="14" t="s">
        <v>124</v>
      </c>
      <c r="B73" s="166">
        <v>638.49</v>
      </c>
      <c r="C73" s="166">
        <v>718.1</v>
      </c>
      <c r="D73" s="166">
        <v>797.6</v>
      </c>
      <c r="E73" s="166">
        <v>868.1</v>
      </c>
      <c r="F73" s="166">
        <v>967.5</v>
      </c>
      <c r="G73" s="166">
        <v>1065.2</v>
      </c>
      <c r="H73" s="166">
        <v>1152</v>
      </c>
      <c r="I73" s="166">
        <v>1237.5999999999999</v>
      </c>
      <c r="J73" s="166">
        <v>1351.9</v>
      </c>
      <c r="K73" s="166">
        <v>1437.7</v>
      </c>
      <c r="L73" s="166">
        <v>1543.2</v>
      </c>
      <c r="M73" s="263"/>
    </row>
    <row r="74" spans="1:15" ht="12" customHeight="1" x14ac:dyDescent="0.2">
      <c r="A74" s="9" t="s">
        <v>125</v>
      </c>
      <c r="B74" s="166">
        <v>144.6</v>
      </c>
      <c r="C74" s="166">
        <v>135.93875</v>
      </c>
      <c r="D74" s="166">
        <v>81.900000000000006</v>
      </c>
      <c r="E74" s="166">
        <v>77.7</v>
      </c>
      <c r="F74" s="166">
        <v>73.2</v>
      </c>
      <c r="G74" s="166">
        <v>71.099999999999994</v>
      </c>
      <c r="H74" s="166">
        <v>65.2</v>
      </c>
      <c r="I74" s="166">
        <v>60.6</v>
      </c>
      <c r="J74" s="166">
        <v>55.9</v>
      </c>
      <c r="K74" s="166">
        <v>51.1</v>
      </c>
      <c r="L74" s="166">
        <v>46.2</v>
      </c>
      <c r="M74" s="262"/>
    </row>
    <row r="75" spans="1:15" ht="12" customHeight="1" x14ac:dyDescent="0.2">
      <c r="A75" s="47" t="s">
        <v>126</v>
      </c>
      <c r="B75" s="166">
        <v>43.1</v>
      </c>
      <c r="C75" s="166">
        <v>40.5</v>
      </c>
      <c r="D75" s="166">
        <v>43.7</v>
      </c>
      <c r="E75" s="166">
        <v>71</v>
      </c>
      <c r="F75" s="166">
        <v>84</v>
      </c>
      <c r="G75" s="166">
        <v>68.2</v>
      </c>
      <c r="H75" s="166">
        <v>74.400000000000006</v>
      </c>
      <c r="I75" s="166">
        <v>96.7</v>
      </c>
      <c r="J75" s="166">
        <v>105.7</v>
      </c>
      <c r="K75" s="166">
        <v>118.3</v>
      </c>
      <c r="L75" s="166">
        <v>132.9</v>
      </c>
      <c r="M75" s="268"/>
    </row>
    <row r="76" spans="1:15" ht="12" customHeight="1" x14ac:dyDescent="0.2">
      <c r="A76" s="47" t="s">
        <v>225</v>
      </c>
      <c r="B76" s="165" t="s">
        <v>0</v>
      </c>
      <c r="C76" s="165" t="s">
        <v>0</v>
      </c>
      <c r="D76" s="165" t="s">
        <v>0</v>
      </c>
      <c r="E76" s="165" t="s">
        <v>0</v>
      </c>
      <c r="F76" s="165" t="s">
        <v>0</v>
      </c>
      <c r="G76" s="165" t="s">
        <v>0</v>
      </c>
      <c r="H76" s="165" t="s">
        <v>0</v>
      </c>
      <c r="I76" s="165" t="s">
        <v>0</v>
      </c>
      <c r="J76" s="165">
        <v>0.3</v>
      </c>
      <c r="K76" s="165">
        <v>0.6</v>
      </c>
      <c r="L76" s="165">
        <v>1.2</v>
      </c>
      <c r="M76" s="268"/>
    </row>
    <row r="77" spans="1:15" ht="12" customHeight="1" x14ac:dyDescent="0.2">
      <c r="A77" s="48"/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263"/>
    </row>
    <row r="78" spans="1:15" ht="12" customHeight="1" x14ac:dyDescent="0.2">
      <c r="A78" s="39" t="s">
        <v>127</v>
      </c>
      <c r="B78" s="184">
        <v>772.3</v>
      </c>
      <c r="C78" s="184">
        <v>846.8</v>
      </c>
      <c r="D78" s="184">
        <v>927</v>
      </c>
      <c r="E78" s="184">
        <v>1021.9</v>
      </c>
      <c r="F78" s="184">
        <v>1130.0999999999999</v>
      </c>
      <c r="G78" s="184">
        <v>1204.7</v>
      </c>
      <c r="H78" s="184">
        <v>1290.0999999999999</v>
      </c>
      <c r="I78" s="184">
        <v>1390.5</v>
      </c>
      <c r="J78" s="184">
        <v>1504.2</v>
      </c>
      <c r="K78" s="184">
        <v>1591.9</v>
      </c>
      <c r="L78" s="184">
        <v>1696.5</v>
      </c>
      <c r="M78" s="261"/>
    </row>
    <row r="79" spans="1:15" ht="12" customHeight="1" x14ac:dyDescent="0.2">
      <c r="A79" s="35" t="s">
        <v>123</v>
      </c>
      <c r="B79" s="184">
        <v>99.2</v>
      </c>
      <c r="C79" s="184">
        <v>98.8</v>
      </c>
      <c r="D79" s="184">
        <v>98.1</v>
      </c>
      <c r="E79" s="184">
        <v>93.3</v>
      </c>
      <c r="F79" s="184">
        <v>92.1</v>
      </c>
      <c r="G79" s="184">
        <v>86.4</v>
      </c>
      <c r="H79" s="184">
        <v>80.7</v>
      </c>
      <c r="I79" s="184">
        <v>76.3</v>
      </c>
      <c r="J79" s="184">
        <v>70.900000000000006</v>
      </c>
      <c r="K79" s="184">
        <v>64.8</v>
      </c>
      <c r="L79" s="184">
        <v>53.8</v>
      </c>
      <c r="M79" s="268"/>
    </row>
    <row r="80" spans="1:15" ht="12" customHeight="1" x14ac:dyDescent="0.2">
      <c r="A80" s="197" t="s">
        <v>2</v>
      </c>
      <c r="B80" s="166">
        <v>93.2</v>
      </c>
      <c r="C80" s="166">
        <v>91.7</v>
      </c>
      <c r="D80" s="166">
        <v>88.7</v>
      </c>
      <c r="E80" s="166">
        <v>86.7</v>
      </c>
      <c r="F80" s="166">
        <v>84.5</v>
      </c>
      <c r="G80" s="166">
        <v>78.900000000000006</v>
      </c>
      <c r="H80" s="166">
        <v>74.599999999999994</v>
      </c>
      <c r="I80" s="166">
        <v>70.5</v>
      </c>
      <c r="J80" s="166">
        <v>65.3</v>
      </c>
      <c r="K80" s="166">
        <v>59.5</v>
      </c>
      <c r="L80" s="166">
        <v>48.7</v>
      </c>
      <c r="M80" s="263"/>
    </row>
    <row r="81" spans="1:13" ht="12" customHeight="1" x14ac:dyDescent="0.2">
      <c r="A81" s="198" t="s">
        <v>81</v>
      </c>
      <c r="B81" s="166">
        <v>1.1000000000000001</v>
      </c>
      <c r="C81" s="166">
        <v>0.8</v>
      </c>
      <c r="D81" s="166">
        <v>1.1000000000000001</v>
      </c>
      <c r="E81" s="166">
        <v>0.9</v>
      </c>
      <c r="F81" s="166">
        <v>0.8</v>
      </c>
      <c r="G81" s="166">
        <v>0.7</v>
      </c>
      <c r="H81" s="166">
        <v>0.7</v>
      </c>
      <c r="I81" s="166">
        <v>0.6</v>
      </c>
      <c r="J81" s="166">
        <v>0.6</v>
      </c>
      <c r="K81" s="166">
        <v>0.6</v>
      </c>
      <c r="L81" s="166">
        <v>0.5</v>
      </c>
      <c r="M81" s="263"/>
    </row>
    <row r="82" spans="1:13" ht="12" customHeight="1" x14ac:dyDescent="0.2">
      <c r="A82" s="198" t="s">
        <v>128</v>
      </c>
      <c r="B82" s="166">
        <v>4.9000000000000004</v>
      </c>
      <c r="C82" s="166">
        <v>6.3</v>
      </c>
      <c r="D82" s="166">
        <v>8.4</v>
      </c>
      <c r="E82" s="166">
        <v>5.6</v>
      </c>
      <c r="F82" s="166">
        <v>6.8</v>
      </c>
      <c r="G82" s="166">
        <v>6.7</v>
      </c>
      <c r="H82" s="166">
        <v>5.4</v>
      </c>
      <c r="I82" s="166">
        <v>5.2</v>
      </c>
      <c r="J82" s="166">
        <v>5</v>
      </c>
      <c r="K82" s="166">
        <v>4.8</v>
      </c>
      <c r="L82" s="166">
        <v>4.5</v>
      </c>
      <c r="M82" s="272"/>
    </row>
    <row r="83" spans="1:13" ht="12" customHeight="1" x14ac:dyDescent="0.2">
      <c r="A83" s="401" t="s">
        <v>235</v>
      </c>
      <c r="B83" s="279" t="s">
        <v>23</v>
      </c>
      <c r="C83" s="279" t="s">
        <v>23</v>
      </c>
      <c r="D83" s="279" t="s">
        <v>23</v>
      </c>
      <c r="E83" s="279" t="s">
        <v>23</v>
      </c>
      <c r="F83" s="279" t="s">
        <v>23</v>
      </c>
      <c r="G83" s="279" t="s">
        <v>23</v>
      </c>
      <c r="H83" s="279" t="s">
        <v>23</v>
      </c>
      <c r="I83" s="279" t="s">
        <v>23</v>
      </c>
      <c r="J83" s="166" t="s">
        <v>0</v>
      </c>
      <c r="K83" s="166">
        <v>0</v>
      </c>
      <c r="L83" s="166">
        <f>0.05</f>
        <v>0.1</v>
      </c>
      <c r="M83" s="173"/>
    </row>
    <row r="84" spans="1:13" ht="12" customHeight="1" x14ac:dyDescent="0.2">
      <c r="A84" s="49"/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2"/>
    </row>
    <row r="85" spans="1:13" ht="12" customHeight="1" x14ac:dyDescent="0.2">
      <c r="A85" s="199" t="s">
        <v>129</v>
      </c>
      <c r="B85" s="187">
        <v>673.1</v>
      </c>
      <c r="C85" s="187">
        <v>748</v>
      </c>
      <c r="D85" s="187">
        <v>829.1</v>
      </c>
      <c r="E85" s="187">
        <v>928.5</v>
      </c>
      <c r="F85" s="187">
        <v>1038</v>
      </c>
      <c r="G85" s="187">
        <v>1118.3</v>
      </c>
      <c r="H85" s="187">
        <v>1209.4000000000001</v>
      </c>
      <c r="I85" s="187">
        <v>1314.2</v>
      </c>
      <c r="J85" s="187">
        <v>1432.9</v>
      </c>
      <c r="K85" s="187">
        <v>1526.5</v>
      </c>
      <c r="L85" s="187">
        <v>1641.5</v>
      </c>
      <c r="M85" s="261"/>
    </row>
    <row r="86" spans="1:13" ht="12" customHeight="1" x14ac:dyDescent="0.2">
      <c r="A86" s="197" t="s">
        <v>130</v>
      </c>
      <c r="B86" s="153">
        <v>588.4</v>
      </c>
      <c r="C86" s="153">
        <v>654.1</v>
      </c>
      <c r="D86" s="153">
        <v>728.7</v>
      </c>
      <c r="E86" s="153">
        <v>809.4</v>
      </c>
      <c r="F86" s="153">
        <v>903.1</v>
      </c>
      <c r="G86" s="153">
        <v>966.1</v>
      </c>
      <c r="H86" s="153">
        <v>1048.9000000000001</v>
      </c>
      <c r="I86" s="153">
        <v>1137.0999999999999</v>
      </c>
      <c r="J86" s="153">
        <v>1233.5999999999999</v>
      </c>
      <c r="K86" s="153">
        <v>1307.0999999999999</v>
      </c>
      <c r="L86" s="153">
        <v>1398.2</v>
      </c>
      <c r="M86" s="263"/>
    </row>
    <row r="87" spans="1:13" ht="12" customHeight="1" x14ac:dyDescent="0.2">
      <c r="A87" s="197" t="s">
        <v>131</v>
      </c>
      <c r="B87" s="153" t="s">
        <v>0</v>
      </c>
      <c r="C87" s="153" t="s">
        <v>0</v>
      </c>
      <c r="D87" s="153" t="s">
        <v>0</v>
      </c>
      <c r="E87" s="153" t="s">
        <v>0</v>
      </c>
      <c r="F87" s="153">
        <v>0</v>
      </c>
      <c r="G87" s="153">
        <v>0</v>
      </c>
      <c r="H87" s="153">
        <v>0.1</v>
      </c>
      <c r="I87" s="153">
        <v>0.2</v>
      </c>
      <c r="J87" s="153">
        <v>0.2</v>
      </c>
      <c r="K87" s="153">
        <v>0.2</v>
      </c>
      <c r="L87" s="153">
        <v>0.2</v>
      </c>
      <c r="M87" s="263"/>
    </row>
    <row r="88" spans="1:13" ht="12" customHeight="1" x14ac:dyDescent="0.2">
      <c r="A88" s="38" t="s">
        <v>132</v>
      </c>
      <c r="B88" s="153">
        <v>4.0999999999999996</v>
      </c>
      <c r="C88" s="153">
        <v>4.8</v>
      </c>
      <c r="D88" s="153">
        <v>5.3</v>
      </c>
      <c r="E88" s="153">
        <v>6.7</v>
      </c>
      <c r="F88" s="153">
        <v>7.8</v>
      </c>
      <c r="G88" s="153">
        <v>7.1</v>
      </c>
      <c r="H88" s="153">
        <v>5.8</v>
      </c>
      <c r="I88" s="153">
        <v>5.3</v>
      </c>
      <c r="J88" s="153">
        <v>5.3</v>
      </c>
      <c r="K88" s="153">
        <v>5.0999999999999996</v>
      </c>
      <c r="L88" s="153">
        <v>4.0999999999999996</v>
      </c>
      <c r="M88" s="263"/>
    </row>
    <row r="89" spans="1:13" ht="12" customHeight="1" x14ac:dyDescent="0.2">
      <c r="A89" s="38" t="s">
        <v>133</v>
      </c>
      <c r="B89" s="153">
        <v>51.8</v>
      </c>
      <c r="C89" s="153">
        <v>61.3</v>
      </c>
      <c r="D89" s="153">
        <v>70.400000000000006</v>
      </c>
      <c r="E89" s="153">
        <v>90.9</v>
      </c>
      <c r="F89" s="153">
        <v>105.9</v>
      </c>
      <c r="G89" s="153">
        <v>119.5</v>
      </c>
      <c r="H89" s="153">
        <v>133.5</v>
      </c>
      <c r="I89" s="153">
        <v>154.1</v>
      </c>
      <c r="J89" s="153">
        <v>165.8</v>
      </c>
      <c r="K89" s="153">
        <v>184.9</v>
      </c>
      <c r="L89" s="153">
        <v>211</v>
      </c>
      <c r="M89" s="263"/>
    </row>
    <row r="90" spans="1:13" ht="12" customHeight="1" x14ac:dyDescent="0.2">
      <c r="A90" s="349" t="s">
        <v>134</v>
      </c>
      <c r="B90" s="153">
        <v>28.8</v>
      </c>
      <c r="C90" s="153">
        <v>27.8</v>
      </c>
      <c r="D90" s="153">
        <v>24.5</v>
      </c>
      <c r="E90" s="153">
        <v>21.6</v>
      </c>
      <c r="F90" s="153">
        <v>21.1</v>
      </c>
      <c r="G90" s="153">
        <v>24.8</v>
      </c>
      <c r="H90" s="153">
        <v>20.3</v>
      </c>
      <c r="I90" s="153">
        <v>16.7</v>
      </c>
      <c r="J90" s="153">
        <v>22.4</v>
      </c>
      <c r="K90" s="153">
        <v>24.5</v>
      </c>
      <c r="L90" s="153">
        <v>23.1</v>
      </c>
      <c r="M90" s="263"/>
    </row>
    <row r="91" spans="1:13" ht="12" customHeight="1" x14ac:dyDescent="0.2">
      <c r="A91" s="38" t="s">
        <v>263</v>
      </c>
      <c r="B91" s="153" t="s">
        <v>0</v>
      </c>
      <c r="C91" s="153" t="s">
        <v>0</v>
      </c>
      <c r="D91" s="153">
        <v>0.2</v>
      </c>
      <c r="E91" s="153">
        <v>0.1</v>
      </c>
      <c r="F91" s="153">
        <v>0.1</v>
      </c>
      <c r="G91" s="153">
        <v>0.8</v>
      </c>
      <c r="H91" s="153">
        <v>0.8</v>
      </c>
      <c r="I91" s="153">
        <v>0.8</v>
      </c>
      <c r="J91" s="153">
        <v>5.3</v>
      </c>
      <c r="K91" s="153">
        <v>4.0999999999999996</v>
      </c>
      <c r="L91" s="153">
        <v>4.4000000000000004</v>
      </c>
      <c r="M91" s="263"/>
    </row>
    <row r="92" spans="1:13" ht="12" customHeight="1" x14ac:dyDescent="0.2">
      <c r="A92" s="200" t="s">
        <v>224</v>
      </c>
      <c r="B92" s="153" t="s">
        <v>0</v>
      </c>
      <c r="C92" s="153" t="s">
        <v>0</v>
      </c>
      <c r="D92" s="153" t="s">
        <v>0</v>
      </c>
      <c r="E92" s="153" t="s">
        <v>0</v>
      </c>
      <c r="F92" s="153" t="s">
        <v>0</v>
      </c>
      <c r="G92" s="153" t="s">
        <v>0</v>
      </c>
      <c r="H92" s="153" t="s">
        <v>0</v>
      </c>
      <c r="I92" s="153" t="s">
        <v>0</v>
      </c>
      <c r="J92" s="153">
        <v>0.2</v>
      </c>
      <c r="K92" s="153">
        <v>0.6</v>
      </c>
      <c r="L92" s="153">
        <v>0.6</v>
      </c>
      <c r="M92" s="263"/>
    </row>
    <row r="93" spans="1:13" ht="12" customHeight="1" x14ac:dyDescent="0.2">
      <c r="A93" s="200"/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263"/>
    </row>
    <row r="94" spans="1:13" ht="12" customHeight="1" x14ac:dyDescent="0.2">
      <c r="A94" s="400" t="s">
        <v>225</v>
      </c>
      <c r="B94" s="165" t="s">
        <v>0</v>
      </c>
      <c r="C94" s="165" t="s">
        <v>0</v>
      </c>
      <c r="D94" s="165" t="s">
        <v>0</v>
      </c>
      <c r="E94" s="165" t="s">
        <v>0</v>
      </c>
      <c r="F94" s="165" t="s">
        <v>0</v>
      </c>
      <c r="G94" s="165" t="s">
        <v>0</v>
      </c>
      <c r="H94" s="165" t="s">
        <v>0</v>
      </c>
      <c r="I94" s="165" t="s">
        <v>0</v>
      </c>
      <c r="J94" s="274">
        <v>0.3</v>
      </c>
      <c r="K94" s="271">
        <v>0.6</v>
      </c>
      <c r="L94" s="268">
        <v>1.2</v>
      </c>
      <c r="M94" s="263"/>
    </row>
    <row r="95" spans="1:13" ht="12" customHeight="1" x14ac:dyDescent="0.2">
      <c r="A95" s="45"/>
      <c r="B95" s="173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263"/>
    </row>
    <row r="96" spans="1:13" ht="12" customHeight="1" x14ac:dyDescent="0.2">
      <c r="A96" s="350" t="s">
        <v>119</v>
      </c>
      <c r="B96" s="167">
        <v>8.5</v>
      </c>
      <c r="C96" s="167">
        <v>10.5</v>
      </c>
      <c r="D96" s="167">
        <v>14.1</v>
      </c>
      <c r="E96" s="167">
        <v>13.2</v>
      </c>
      <c r="F96" s="167">
        <v>16.2</v>
      </c>
      <c r="G96" s="167">
        <v>17.5</v>
      </c>
      <c r="H96" s="167">
        <v>19.3</v>
      </c>
      <c r="I96" s="167">
        <v>22.5</v>
      </c>
      <c r="J96" s="167">
        <v>27</v>
      </c>
      <c r="K96" s="167">
        <v>31.6</v>
      </c>
      <c r="L96" s="167">
        <v>36.5</v>
      </c>
      <c r="M96" s="268"/>
    </row>
    <row r="97" spans="1:13" ht="12" customHeight="1" x14ac:dyDescent="0.2">
      <c r="A97" s="111"/>
      <c r="B97" s="110"/>
      <c r="C97" s="43"/>
      <c r="D97" s="43"/>
      <c r="E97" s="43"/>
      <c r="F97" s="43"/>
      <c r="G97" s="150"/>
      <c r="H97" s="150"/>
      <c r="I97" s="150"/>
      <c r="J97" s="150"/>
      <c r="K97" s="151"/>
      <c r="L97" s="151"/>
      <c r="M97" s="273"/>
    </row>
    <row r="98" spans="1:13" ht="12" customHeight="1" x14ac:dyDescent="0.2">
      <c r="A98" s="196"/>
      <c r="J98" s="44"/>
      <c r="K98" s="44"/>
      <c r="L98" s="44"/>
      <c r="M98" s="164"/>
    </row>
    <row r="99" spans="1:13" ht="12" customHeight="1" x14ac:dyDescent="0.2">
      <c r="A99" s="24" t="s">
        <v>227</v>
      </c>
      <c r="B99" s="178"/>
      <c r="C99" s="178"/>
      <c r="D99" s="178"/>
      <c r="E99" s="178"/>
      <c r="F99" s="178"/>
      <c r="G99" s="178"/>
      <c r="H99" s="178"/>
      <c r="I99" s="177"/>
      <c r="J99" s="180"/>
      <c r="K99" s="179"/>
      <c r="L99" s="179"/>
      <c r="M99" s="58"/>
    </row>
    <row r="100" spans="1:13" ht="12" customHeight="1" x14ac:dyDescent="0.2">
      <c r="A100" s="189"/>
      <c r="B100" s="190">
        <v>2007</v>
      </c>
      <c r="C100" s="190">
        <v>2008</v>
      </c>
      <c r="D100" s="190">
        <v>2009</v>
      </c>
      <c r="E100" s="190">
        <v>2010</v>
      </c>
      <c r="F100" s="190">
        <v>2011</v>
      </c>
      <c r="G100" s="190">
        <v>2012</v>
      </c>
      <c r="H100" s="190">
        <v>2013</v>
      </c>
      <c r="I100" s="190">
        <v>2014</v>
      </c>
      <c r="J100" s="180"/>
      <c r="K100" s="179"/>
      <c r="L100" s="179"/>
    </row>
    <row r="101" spans="1:13" ht="12" customHeight="1" x14ac:dyDescent="0.2">
      <c r="A101" s="284" t="s">
        <v>135</v>
      </c>
      <c r="B101" s="181">
        <v>23.3</v>
      </c>
      <c r="C101" s="181">
        <v>30.1</v>
      </c>
      <c r="D101" s="181">
        <v>38.700000000000003</v>
      </c>
      <c r="E101" s="181">
        <v>46.5</v>
      </c>
      <c r="F101" s="181">
        <v>55.3</v>
      </c>
      <c r="G101" s="181">
        <v>74.599999999999994</v>
      </c>
      <c r="H101" s="181">
        <v>95.4</v>
      </c>
      <c r="I101" s="181">
        <v>115.3</v>
      </c>
      <c r="J101" s="180"/>
      <c r="K101" s="179"/>
      <c r="L101" s="179"/>
    </row>
    <row r="102" spans="1:13" ht="12" customHeight="1" x14ac:dyDescent="0.2">
      <c r="A102" s="285" t="s">
        <v>136</v>
      </c>
      <c r="B102" s="191">
        <v>11.2</v>
      </c>
      <c r="C102" s="191">
        <v>15.4</v>
      </c>
      <c r="D102" s="191">
        <v>21.3</v>
      </c>
      <c r="E102" s="191">
        <v>24.5</v>
      </c>
      <c r="F102" s="191">
        <v>27.8</v>
      </c>
      <c r="G102" s="191">
        <v>31.9</v>
      </c>
      <c r="H102" s="191">
        <v>33.799999999999997</v>
      </c>
      <c r="I102" s="191">
        <v>41</v>
      </c>
      <c r="J102" s="180"/>
      <c r="K102" s="179"/>
      <c r="L102" s="179"/>
    </row>
    <row r="103" spans="1:13" ht="12" customHeight="1" x14ac:dyDescent="0.2">
      <c r="A103" s="285" t="s">
        <v>137</v>
      </c>
      <c r="B103" s="191">
        <v>12.1</v>
      </c>
      <c r="C103" s="191">
        <v>14.7</v>
      </c>
      <c r="D103" s="191">
        <v>17.399999999999999</v>
      </c>
      <c r="E103" s="191">
        <v>22</v>
      </c>
      <c r="F103" s="191">
        <v>27.5</v>
      </c>
      <c r="G103" s="191">
        <v>42.7</v>
      </c>
      <c r="H103" s="191">
        <v>61.6</v>
      </c>
      <c r="I103" s="191">
        <v>74.3</v>
      </c>
      <c r="J103" s="180"/>
      <c r="K103" s="179"/>
      <c r="L103" s="179"/>
    </row>
    <row r="104" spans="1:13" ht="12" customHeight="1" x14ac:dyDescent="0.2">
      <c r="A104" s="188"/>
      <c r="B104" s="191"/>
      <c r="C104" s="191"/>
      <c r="D104" s="191"/>
      <c r="E104" s="191"/>
      <c r="F104" s="191"/>
      <c r="G104" s="191"/>
      <c r="H104" s="191"/>
      <c r="I104" s="191"/>
      <c r="J104" s="180"/>
      <c r="K104" s="179"/>
      <c r="L104" s="179"/>
    </row>
    <row r="105" spans="1:13" ht="12" customHeight="1" x14ac:dyDescent="0.2">
      <c r="A105" s="286" t="s">
        <v>119</v>
      </c>
      <c r="B105" s="211">
        <v>1.6</v>
      </c>
      <c r="C105" s="211">
        <v>1.8</v>
      </c>
      <c r="D105" s="211">
        <v>2.5</v>
      </c>
      <c r="E105" s="211">
        <v>2.6</v>
      </c>
      <c r="F105" s="211">
        <v>3.5</v>
      </c>
      <c r="G105" s="211">
        <v>3.8</v>
      </c>
      <c r="H105" s="211">
        <v>4.3</v>
      </c>
      <c r="I105" s="211">
        <v>3.9</v>
      </c>
      <c r="J105" s="180"/>
      <c r="K105" s="179"/>
      <c r="L105" s="179"/>
    </row>
    <row r="106" spans="1:13" ht="12" customHeight="1" x14ac:dyDescent="0.2">
      <c r="A106" s="176"/>
      <c r="B106" s="182"/>
      <c r="C106" s="182"/>
      <c r="D106" s="182"/>
      <c r="E106" s="182"/>
      <c r="F106" s="182"/>
      <c r="G106" s="182"/>
      <c r="H106" s="182"/>
      <c r="I106" s="182"/>
      <c r="J106" s="180"/>
      <c r="K106" s="179"/>
      <c r="L106" s="179"/>
    </row>
    <row r="107" spans="1:13" ht="12" customHeight="1" x14ac:dyDescent="0.2">
      <c r="A107" s="176"/>
      <c r="B107" s="192"/>
      <c r="C107" s="192"/>
      <c r="D107" s="192"/>
      <c r="E107" s="192"/>
      <c r="F107" s="192"/>
      <c r="G107" s="192"/>
      <c r="H107" s="192"/>
      <c r="I107" s="192"/>
      <c r="J107" s="180"/>
      <c r="K107" s="185"/>
      <c r="L107" s="185"/>
    </row>
    <row r="108" spans="1:13" ht="12" customHeight="1" x14ac:dyDescent="0.2">
      <c r="A108" s="351" t="s">
        <v>138</v>
      </c>
      <c r="I108" s="44"/>
      <c r="J108" s="44"/>
      <c r="K108" s="44"/>
      <c r="L108" s="44"/>
    </row>
    <row r="109" spans="1:13" ht="12" customHeight="1" x14ac:dyDescent="0.2">
      <c r="A109" s="50"/>
      <c r="B109" s="172">
        <v>2007</v>
      </c>
      <c r="C109" s="172">
        <v>2008</v>
      </c>
      <c r="D109" s="172">
        <v>2009</v>
      </c>
      <c r="E109" s="172">
        <v>2010</v>
      </c>
      <c r="F109" s="172">
        <v>2011</v>
      </c>
      <c r="G109" s="172">
        <v>2012</v>
      </c>
      <c r="H109" s="172">
        <v>2013</v>
      </c>
      <c r="I109" s="172">
        <v>2014</v>
      </c>
      <c r="J109" s="34"/>
      <c r="K109" s="34"/>
      <c r="L109" s="34"/>
    </row>
    <row r="110" spans="1:13" ht="12" customHeight="1" x14ac:dyDescent="0.2">
      <c r="A110" s="352" t="s">
        <v>139</v>
      </c>
      <c r="B110" s="181">
        <v>6.3</v>
      </c>
      <c r="C110" s="181">
        <v>6.52</v>
      </c>
      <c r="D110" s="181">
        <v>6.79</v>
      </c>
      <c r="E110" s="181">
        <v>7.34</v>
      </c>
      <c r="F110" s="181">
        <v>8.14</v>
      </c>
      <c r="G110" s="181">
        <v>9.01</v>
      </c>
      <c r="H110" s="181">
        <v>9.9499999999999993</v>
      </c>
      <c r="I110" s="181">
        <v>10.28</v>
      </c>
      <c r="J110" s="44"/>
      <c r="K110" s="44"/>
      <c r="L110" s="44"/>
    </row>
    <row r="111" spans="1:13" ht="12" customHeight="1" x14ac:dyDescent="0.2">
      <c r="A111" s="51" t="s">
        <v>3</v>
      </c>
      <c r="B111" s="191">
        <v>5.9</v>
      </c>
      <c r="C111" s="191">
        <v>5.92</v>
      </c>
      <c r="D111" s="191">
        <v>6.09</v>
      </c>
      <c r="E111" s="191">
        <v>6.58</v>
      </c>
      <c r="F111" s="191">
        <v>7.34</v>
      </c>
      <c r="G111" s="191">
        <v>7.96</v>
      </c>
      <c r="H111" s="191">
        <v>8.65</v>
      </c>
      <c r="I111" s="191">
        <v>9.33</v>
      </c>
      <c r="J111" s="58"/>
      <c r="K111" s="58"/>
      <c r="L111" s="58"/>
    </row>
    <row r="112" spans="1:13" ht="12" customHeight="1" x14ac:dyDescent="0.2">
      <c r="A112" s="353" t="s">
        <v>140</v>
      </c>
      <c r="B112" s="191">
        <v>0.1</v>
      </c>
      <c r="C112" s="191">
        <v>0.16</v>
      </c>
      <c r="D112" s="191">
        <v>0.17</v>
      </c>
      <c r="E112" s="191">
        <v>0.17</v>
      </c>
      <c r="F112" s="191">
        <v>0.16</v>
      </c>
      <c r="G112" s="191">
        <v>0.12</v>
      </c>
      <c r="H112" s="191">
        <v>0.12</v>
      </c>
      <c r="I112" s="191">
        <v>0.12</v>
      </c>
      <c r="J112" s="58"/>
      <c r="K112" s="58"/>
      <c r="L112" s="58"/>
    </row>
    <row r="113" spans="1:12" ht="12" customHeight="1" x14ac:dyDescent="0.2">
      <c r="A113" s="353" t="s">
        <v>141</v>
      </c>
      <c r="B113" s="191">
        <v>0.3</v>
      </c>
      <c r="C113" s="191">
        <v>0.44</v>
      </c>
      <c r="D113" s="191">
        <v>0.52</v>
      </c>
      <c r="E113" s="191">
        <v>0.59</v>
      </c>
      <c r="F113" s="191">
        <v>0.65</v>
      </c>
      <c r="G113" s="191">
        <v>0.92</v>
      </c>
      <c r="H113" s="191">
        <v>1.18</v>
      </c>
      <c r="I113" s="191">
        <v>0.83</v>
      </c>
    </row>
    <row r="114" spans="1:12" ht="12" customHeight="1" x14ac:dyDescent="0.2">
      <c r="A114" s="51"/>
      <c r="B114" s="137"/>
      <c r="C114" s="137"/>
      <c r="D114" s="137"/>
      <c r="E114" s="137"/>
      <c r="F114" s="137"/>
      <c r="G114" s="137"/>
      <c r="H114" s="137"/>
      <c r="I114" s="137"/>
    </row>
    <row r="115" spans="1:12" ht="12" customHeight="1" x14ac:dyDescent="0.2">
      <c r="A115" s="354" t="s">
        <v>142</v>
      </c>
      <c r="B115" s="181">
        <v>2.8</v>
      </c>
      <c r="C115" s="181">
        <v>2.87</v>
      </c>
      <c r="D115" s="181">
        <v>2.91</v>
      </c>
      <c r="E115" s="181">
        <v>3.12</v>
      </c>
      <c r="F115" s="181">
        <v>3.35</v>
      </c>
      <c r="G115" s="181">
        <v>3.59</v>
      </c>
      <c r="H115" s="181">
        <v>4.26</v>
      </c>
      <c r="I115" s="181">
        <v>4.88</v>
      </c>
    </row>
    <row r="116" spans="1:12" ht="12" customHeight="1" x14ac:dyDescent="0.2">
      <c r="A116" s="51" t="s">
        <v>3</v>
      </c>
      <c r="B116" s="191">
        <v>2.7</v>
      </c>
      <c r="C116" s="191">
        <v>2.82</v>
      </c>
      <c r="D116" s="191">
        <v>2.86</v>
      </c>
      <c r="E116" s="191">
        <v>3.07</v>
      </c>
      <c r="F116" s="191">
        <v>3.3</v>
      </c>
      <c r="G116" s="191">
        <v>3.53</v>
      </c>
      <c r="H116" s="191">
        <v>4.18</v>
      </c>
      <c r="I116" s="191">
        <v>4.6900000000000004</v>
      </c>
    </row>
    <row r="117" spans="1:12" ht="12" customHeight="1" x14ac:dyDescent="0.2">
      <c r="A117" s="353" t="s">
        <v>140</v>
      </c>
      <c r="B117" s="191" t="s">
        <v>0</v>
      </c>
      <c r="C117" s="191">
        <v>0.03</v>
      </c>
      <c r="D117" s="191">
        <v>0.03</v>
      </c>
      <c r="E117" s="191">
        <v>0.03</v>
      </c>
      <c r="F117" s="191">
        <v>0.03</v>
      </c>
      <c r="G117" s="191">
        <v>0.02</v>
      </c>
      <c r="H117" s="191">
        <v>0.02</v>
      </c>
      <c r="I117" s="191">
        <v>0.12</v>
      </c>
    </row>
    <row r="118" spans="1:12" ht="12" customHeight="1" x14ac:dyDescent="0.2">
      <c r="A118" s="355" t="s">
        <v>141</v>
      </c>
      <c r="B118" s="211" t="s">
        <v>0</v>
      </c>
      <c r="C118" s="211">
        <v>0.02</v>
      </c>
      <c r="D118" s="211">
        <v>0.02</v>
      </c>
      <c r="E118" s="211">
        <v>0.02</v>
      </c>
      <c r="F118" s="211">
        <v>0.03</v>
      </c>
      <c r="G118" s="211">
        <v>0.04</v>
      </c>
      <c r="H118" s="211">
        <v>0.05</v>
      </c>
      <c r="I118" s="211">
        <v>7.0000000000000007E-2</v>
      </c>
    </row>
    <row r="119" spans="1:12" ht="12" customHeight="1" x14ac:dyDescent="0.2">
      <c r="A119" s="194"/>
      <c r="B119" s="138"/>
      <c r="C119" s="173"/>
      <c r="D119" s="173"/>
      <c r="E119" s="173"/>
      <c r="F119" s="173"/>
      <c r="G119" s="173"/>
      <c r="H119" s="173"/>
      <c r="I119" s="173"/>
    </row>
    <row r="120" spans="1:12" ht="12" customHeight="1" x14ac:dyDescent="0.2">
      <c r="A120" s="160"/>
    </row>
    <row r="121" spans="1:12" ht="12" customHeight="1" x14ac:dyDescent="0.2">
      <c r="A121" s="356" t="s">
        <v>143</v>
      </c>
      <c r="B121" s="21"/>
      <c r="C121" s="21"/>
      <c r="D121" s="21"/>
      <c r="E121" s="21"/>
      <c r="F121" s="21"/>
      <c r="G121" s="21"/>
    </row>
    <row r="122" spans="1:12" ht="12" customHeight="1" x14ac:dyDescent="0.2">
      <c r="A122" s="322"/>
      <c r="B122" s="15">
        <v>2004</v>
      </c>
      <c r="C122" s="15">
        <v>2005</v>
      </c>
      <c r="D122" s="15">
        <v>2006</v>
      </c>
      <c r="E122" s="15">
        <v>2007</v>
      </c>
      <c r="F122" s="15">
        <v>2008</v>
      </c>
      <c r="G122" s="15">
        <v>2009</v>
      </c>
      <c r="H122" s="15">
        <v>2010</v>
      </c>
      <c r="I122" s="15">
        <v>2011</v>
      </c>
      <c r="J122" s="15">
        <v>2012</v>
      </c>
      <c r="K122" s="15">
        <v>2013</v>
      </c>
      <c r="L122" s="15">
        <v>2014</v>
      </c>
    </row>
    <row r="123" spans="1:12" ht="12" customHeight="1" x14ac:dyDescent="0.2">
      <c r="A123" s="30" t="s">
        <v>43</v>
      </c>
      <c r="B123" s="184">
        <v>8963.5</v>
      </c>
      <c r="C123" s="184">
        <v>8247.9</v>
      </c>
      <c r="D123" s="184">
        <v>9386.5</v>
      </c>
      <c r="E123" s="184">
        <v>10884.7</v>
      </c>
      <c r="F123" s="184">
        <v>11735.1</v>
      </c>
      <c r="G123" s="184">
        <v>11558.4</v>
      </c>
      <c r="H123" s="184">
        <v>12547.3</v>
      </c>
      <c r="I123" s="184">
        <v>13339.3</v>
      </c>
      <c r="J123" s="184">
        <v>13802.8</v>
      </c>
      <c r="K123" s="184">
        <v>14751.9</v>
      </c>
      <c r="L123" s="184">
        <v>15889.3</v>
      </c>
    </row>
    <row r="124" spans="1:12" ht="12" customHeight="1" x14ac:dyDescent="0.2">
      <c r="A124" s="357" t="s">
        <v>90</v>
      </c>
      <c r="B124" s="184">
        <v>8656</v>
      </c>
      <c r="C124" s="184">
        <v>7909.5</v>
      </c>
      <c r="D124" s="184">
        <v>9018.6</v>
      </c>
      <c r="E124" s="184">
        <v>10475.700000000001</v>
      </c>
      <c r="F124" s="184">
        <v>11278</v>
      </c>
      <c r="G124" s="184">
        <v>11080.7</v>
      </c>
      <c r="H124" s="184">
        <v>12036.9</v>
      </c>
      <c r="I124" s="184">
        <v>12788.2</v>
      </c>
      <c r="J124" s="184">
        <v>13201</v>
      </c>
      <c r="K124" s="184">
        <v>14112.8</v>
      </c>
      <c r="L124" s="184">
        <v>15203.6</v>
      </c>
    </row>
    <row r="125" spans="1:12" ht="12" customHeight="1" x14ac:dyDescent="0.2">
      <c r="A125" s="293" t="s">
        <v>93</v>
      </c>
      <c r="B125" s="166">
        <v>8283.6</v>
      </c>
      <c r="C125" s="166">
        <v>7662.1</v>
      </c>
      <c r="D125" s="166">
        <v>8680.1</v>
      </c>
      <c r="E125" s="166">
        <v>10212.200000000001</v>
      </c>
      <c r="F125" s="166">
        <v>11042.9</v>
      </c>
      <c r="G125" s="166">
        <v>10868.5</v>
      </c>
      <c r="H125" s="166">
        <v>11854.7</v>
      </c>
      <c r="I125" s="166">
        <v>12607.6</v>
      </c>
      <c r="J125" s="166">
        <v>13055</v>
      </c>
      <c r="K125" s="166">
        <v>13974.3</v>
      </c>
      <c r="L125" s="166">
        <v>15076.8</v>
      </c>
    </row>
    <row r="126" spans="1:12" ht="12" customHeight="1" x14ac:dyDescent="0.2">
      <c r="A126" s="358" t="s">
        <v>91</v>
      </c>
      <c r="B126" s="166">
        <v>372.4</v>
      </c>
      <c r="C126" s="166">
        <v>247.4</v>
      </c>
      <c r="D126" s="166">
        <v>338.5</v>
      </c>
      <c r="E126" s="166">
        <v>263.5</v>
      </c>
      <c r="F126" s="166">
        <v>235</v>
      </c>
      <c r="G126" s="166">
        <v>212.2</v>
      </c>
      <c r="H126" s="166">
        <v>182.3</v>
      </c>
      <c r="I126" s="166">
        <v>180.6</v>
      </c>
      <c r="J126" s="166">
        <v>146</v>
      </c>
      <c r="K126" s="166">
        <v>138.5</v>
      </c>
      <c r="L126" s="166">
        <v>126.9</v>
      </c>
    </row>
    <row r="127" spans="1:12" ht="12" customHeight="1" x14ac:dyDescent="0.2">
      <c r="A127" s="359" t="s">
        <v>92</v>
      </c>
      <c r="B127" s="184">
        <v>265</v>
      </c>
      <c r="C127" s="184">
        <v>305.5</v>
      </c>
      <c r="D127" s="184">
        <v>352.2</v>
      </c>
      <c r="E127" s="184">
        <v>396.1</v>
      </c>
      <c r="F127" s="184">
        <v>445.8</v>
      </c>
      <c r="G127" s="184">
        <v>465.8</v>
      </c>
      <c r="H127" s="184">
        <v>500.1</v>
      </c>
      <c r="I127" s="184">
        <v>543.4</v>
      </c>
      <c r="J127" s="184">
        <v>594.1</v>
      </c>
      <c r="K127" s="184">
        <v>632.70000000000005</v>
      </c>
      <c r="L127" s="184">
        <v>680.9</v>
      </c>
    </row>
    <row r="128" spans="1:12" ht="12" customHeight="1" x14ac:dyDescent="0.2">
      <c r="A128" s="360" t="s">
        <v>93</v>
      </c>
      <c r="B128" s="166">
        <v>254.1</v>
      </c>
      <c r="C128" s="166">
        <v>289.5</v>
      </c>
      <c r="D128" s="166">
        <v>336.3</v>
      </c>
      <c r="E128" s="166">
        <v>390.2</v>
      </c>
      <c r="F128" s="166">
        <v>442.2</v>
      </c>
      <c r="G128" s="166">
        <v>463.3</v>
      </c>
      <c r="H128" s="166">
        <v>497.6</v>
      </c>
      <c r="I128" s="166">
        <v>540.5</v>
      </c>
      <c r="J128" s="166">
        <v>590</v>
      </c>
      <c r="K128" s="166">
        <v>628.79999999999995</v>
      </c>
      <c r="L128" s="166">
        <v>676.9</v>
      </c>
    </row>
    <row r="129" spans="1:13" ht="12" customHeight="1" x14ac:dyDescent="0.2">
      <c r="A129" s="361" t="s">
        <v>94</v>
      </c>
      <c r="B129" s="166">
        <v>10.9</v>
      </c>
      <c r="C129" s="166">
        <v>16</v>
      </c>
      <c r="D129" s="166">
        <v>15.9</v>
      </c>
      <c r="E129" s="166">
        <v>6</v>
      </c>
      <c r="F129" s="166">
        <v>3.5</v>
      </c>
      <c r="G129" s="166">
        <v>2.5</v>
      </c>
      <c r="H129" s="166">
        <v>2.5</v>
      </c>
      <c r="I129" s="166">
        <v>2.9</v>
      </c>
      <c r="J129" s="166">
        <v>4.0999999999999996</v>
      </c>
      <c r="K129" s="166">
        <v>3.9</v>
      </c>
      <c r="L129" s="166">
        <v>3.9</v>
      </c>
    </row>
    <row r="130" spans="1:13" ht="12" customHeight="1" x14ac:dyDescent="0.2">
      <c r="A130" s="362" t="s">
        <v>95</v>
      </c>
      <c r="B130" s="167">
        <v>42.5</v>
      </c>
      <c r="C130" s="167">
        <v>32.9</v>
      </c>
      <c r="D130" s="167">
        <v>15.8</v>
      </c>
      <c r="E130" s="167">
        <v>12.9</v>
      </c>
      <c r="F130" s="167">
        <v>11.3</v>
      </c>
      <c r="G130" s="167">
        <v>12</v>
      </c>
      <c r="H130" s="167">
        <v>10.3</v>
      </c>
      <c r="I130" s="167">
        <v>7.7</v>
      </c>
      <c r="J130" s="167">
        <v>7.7</v>
      </c>
      <c r="K130" s="167">
        <v>6.5</v>
      </c>
      <c r="L130" s="167">
        <v>4.8</v>
      </c>
    </row>
    <row r="131" spans="1:13" ht="12" customHeight="1" x14ac:dyDescent="0.2">
      <c r="A131" s="31"/>
      <c r="B131" s="32"/>
      <c r="C131" s="32"/>
      <c r="D131" s="32"/>
      <c r="E131" s="32"/>
      <c r="F131" s="32"/>
      <c r="G131" s="61"/>
      <c r="H131"/>
      <c r="J131" s="34"/>
      <c r="K131" s="34"/>
      <c r="L131" s="34"/>
      <c r="M131" s="58"/>
    </row>
    <row r="132" spans="1:13" ht="12" customHeight="1" x14ac:dyDescent="0.2">
      <c r="A132" s="18"/>
      <c r="B132" s="27"/>
      <c r="C132" s="27"/>
      <c r="D132" s="27"/>
      <c r="E132" s="27"/>
      <c r="F132" s="41"/>
      <c r="G132" s="27"/>
      <c r="I132" s="58"/>
      <c r="J132" s="58"/>
      <c r="K132" s="58"/>
      <c r="L132" s="58"/>
      <c r="M132" s="58"/>
    </row>
    <row r="133" spans="1:13" ht="12" customHeight="1" x14ac:dyDescent="0.2">
      <c r="A133" s="363" t="s">
        <v>144</v>
      </c>
      <c r="B133" s="33"/>
      <c r="C133" s="33"/>
      <c r="D133" s="33"/>
      <c r="E133" s="21"/>
      <c r="F133" s="33"/>
      <c r="G133" s="61"/>
      <c r="H133"/>
      <c r="I133" s="58"/>
      <c r="J133" s="58"/>
      <c r="K133" s="58"/>
      <c r="L133" s="58"/>
      <c r="M133" s="58"/>
    </row>
    <row r="134" spans="1:13" ht="12" customHeight="1" x14ac:dyDescent="0.2">
      <c r="A134" s="53"/>
      <c r="B134" s="15">
        <v>2004</v>
      </c>
      <c r="C134" s="15">
        <v>2005</v>
      </c>
      <c r="D134" s="15">
        <v>2006</v>
      </c>
      <c r="E134" s="15">
        <v>2007</v>
      </c>
      <c r="F134" s="15">
        <v>2008</v>
      </c>
      <c r="G134" s="15">
        <v>2009</v>
      </c>
      <c r="H134" s="15">
        <v>2010</v>
      </c>
      <c r="I134" s="15">
        <v>2011</v>
      </c>
      <c r="J134" s="15">
        <v>2012</v>
      </c>
      <c r="K134" s="15">
        <v>2013</v>
      </c>
      <c r="L134" s="15">
        <v>2014</v>
      </c>
    </row>
    <row r="135" spans="1:13" ht="12" customHeight="1" x14ac:dyDescent="0.2">
      <c r="A135" s="295" t="s">
        <v>43</v>
      </c>
      <c r="B135" s="253">
        <v>8656</v>
      </c>
      <c r="C135" s="253">
        <v>7909.5</v>
      </c>
      <c r="D135" s="253">
        <v>9018.6</v>
      </c>
      <c r="E135" s="253">
        <v>10475.700000000001</v>
      </c>
      <c r="F135" s="253">
        <v>11278</v>
      </c>
      <c r="G135" s="253">
        <v>11080.7</v>
      </c>
      <c r="H135" s="253">
        <v>12036.9</v>
      </c>
      <c r="I135" s="253">
        <v>12788.2</v>
      </c>
      <c r="J135" s="253">
        <v>13201</v>
      </c>
      <c r="K135" s="253">
        <v>14112.8</v>
      </c>
      <c r="L135" s="253">
        <v>15203.6</v>
      </c>
    </row>
    <row r="136" spans="1:13" ht="12" customHeight="1" x14ac:dyDescent="0.2">
      <c r="A136" s="292" t="s">
        <v>111</v>
      </c>
      <c r="B136" s="253">
        <v>8396.5</v>
      </c>
      <c r="C136" s="253">
        <v>7612.6</v>
      </c>
      <c r="D136" s="253">
        <v>8732.1</v>
      </c>
      <c r="E136" s="253">
        <v>10188.6</v>
      </c>
      <c r="F136" s="253">
        <v>11032.4</v>
      </c>
      <c r="G136" s="253">
        <v>10840.8</v>
      </c>
      <c r="H136" s="253">
        <v>11783.7</v>
      </c>
      <c r="I136" s="253">
        <v>12535.2</v>
      </c>
      <c r="J136" s="253">
        <v>12942.9</v>
      </c>
      <c r="K136" s="253">
        <v>13843.6</v>
      </c>
      <c r="L136" s="253">
        <v>14932.6</v>
      </c>
    </row>
    <row r="137" spans="1:13" ht="12" customHeight="1" x14ac:dyDescent="0.2">
      <c r="A137" s="41" t="s">
        <v>145</v>
      </c>
      <c r="B137" s="253">
        <v>8105.1</v>
      </c>
      <c r="C137" s="253">
        <v>7449.2</v>
      </c>
      <c r="D137" s="253">
        <v>8456.6</v>
      </c>
      <c r="E137" s="253">
        <v>9992.5</v>
      </c>
      <c r="F137" s="253">
        <v>10859.6</v>
      </c>
      <c r="G137" s="253">
        <v>10681.2</v>
      </c>
      <c r="H137" s="253">
        <v>11636.4</v>
      </c>
      <c r="I137" s="253">
        <v>12377.1</v>
      </c>
      <c r="J137" s="253">
        <v>12816.3</v>
      </c>
      <c r="K137" s="253">
        <v>13725.1</v>
      </c>
      <c r="L137" s="253">
        <v>14822.4</v>
      </c>
    </row>
    <row r="138" spans="1:13" ht="12" customHeight="1" x14ac:dyDescent="0.2">
      <c r="A138" s="364" t="s">
        <v>97</v>
      </c>
      <c r="B138" s="162">
        <v>6553.4</v>
      </c>
      <c r="C138" s="162">
        <v>2976.6</v>
      </c>
      <c r="D138" s="162">
        <v>2294.1</v>
      </c>
      <c r="E138" s="162">
        <v>2921.4</v>
      </c>
      <c r="F138" s="162">
        <v>2102.9</v>
      </c>
      <c r="G138" s="162">
        <v>2576.1999999999998</v>
      </c>
      <c r="H138" s="162">
        <v>2904.7</v>
      </c>
      <c r="I138" s="162">
        <v>3225.4</v>
      </c>
      <c r="J138" s="162">
        <v>1042.5999999999999</v>
      </c>
      <c r="K138" s="162">
        <v>1073</v>
      </c>
      <c r="L138" s="162">
        <v>977</v>
      </c>
    </row>
    <row r="139" spans="1:13" ht="12" customHeight="1" x14ac:dyDescent="0.2">
      <c r="A139" s="364" t="s">
        <v>98</v>
      </c>
      <c r="B139" s="162">
        <v>1351.8</v>
      </c>
      <c r="C139" s="162">
        <v>4272.8</v>
      </c>
      <c r="D139" s="162">
        <v>5772.4</v>
      </c>
      <c r="E139" s="162">
        <v>6496.3</v>
      </c>
      <c r="F139" s="162">
        <v>8239.4</v>
      </c>
      <c r="G139" s="162">
        <v>7567.5</v>
      </c>
      <c r="H139" s="162">
        <v>8052</v>
      </c>
      <c r="I139" s="162">
        <v>8492</v>
      </c>
      <c r="J139" s="162">
        <v>11163.2</v>
      </c>
      <c r="K139" s="162">
        <v>11910</v>
      </c>
      <c r="L139" s="162">
        <v>12978.4</v>
      </c>
    </row>
    <row r="140" spans="1:13" ht="12" customHeight="1" x14ac:dyDescent="0.2">
      <c r="A140" s="365" t="s">
        <v>99</v>
      </c>
      <c r="B140" s="162">
        <v>436.4</v>
      </c>
      <c r="C140" s="162">
        <v>517.29999999999995</v>
      </c>
      <c r="D140" s="162">
        <v>585.4</v>
      </c>
      <c r="E140" s="162">
        <v>650.1</v>
      </c>
      <c r="F140" s="162">
        <v>775.6</v>
      </c>
      <c r="G140" s="162">
        <v>966.8</v>
      </c>
      <c r="H140" s="162">
        <v>1078</v>
      </c>
      <c r="I140" s="162">
        <v>1184.5999999999999</v>
      </c>
      <c r="J140" s="162">
        <v>1286.3</v>
      </c>
      <c r="K140" s="162">
        <v>1373.4</v>
      </c>
      <c r="L140" s="162">
        <v>1424.6</v>
      </c>
    </row>
    <row r="141" spans="1:13" ht="12" customHeight="1" x14ac:dyDescent="0.2">
      <c r="A141" s="365" t="s">
        <v>100</v>
      </c>
      <c r="B141" s="162">
        <v>915.4</v>
      </c>
      <c r="C141" s="162">
        <v>3755.6</v>
      </c>
      <c r="D141" s="162">
        <v>5187</v>
      </c>
      <c r="E141" s="162">
        <v>5846.2</v>
      </c>
      <c r="F141" s="162">
        <v>7463.8</v>
      </c>
      <c r="G141" s="162">
        <v>6600.7</v>
      </c>
      <c r="H141" s="162">
        <v>6974.1</v>
      </c>
      <c r="I141" s="162">
        <v>7307.4</v>
      </c>
      <c r="J141" s="162">
        <v>9876.7999999999993</v>
      </c>
      <c r="K141" s="162">
        <v>10536.6</v>
      </c>
      <c r="L141" s="162">
        <v>11553.8</v>
      </c>
    </row>
    <row r="142" spans="1:13" ht="12" customHeight="1" x14ac:dyDescent="0.2">
      <c r="A142" s="36" t="s">
        <v>101</v>
      </c>
      <c r="B142" s="279" t="s">
        <v>23</v>
      </c>
      <c r="C142" s="279" t="s">
        <v>23</v>
      </c>
      <c r="D142" s="279" t="s">
        <v>23</v>
      </c>
      <c r="E142" s="279" t="s">
        <v>23</v>
      </c>
      <c r="F142" s="279" t="s">
        <v>23</v>
      </c>
      <c r="G142" s="162">
        <v>0.2</v>
      </c>
      <c r="H142" s="162">
        <v>0.3</v>
      </c>
      <c r="I142" s="162">
        <v>1</v>
      </c>
      <c r="J142" s="162">
        <v>12.6</v>
      </c>
      <c r="K142" s="162">
        <v>34.799999999999997</v>
      </c>
      <c r="L142" s="162">
        <v>58.4</v>
      </c>
    </row>
    <row r="143" spans="1:13" ht="12" customHeight="1" x14ac:dyDescent="0.2">
      <c r="A143" s="37" t="s">
        <v>102</v>
      </c>
      <c r="B143" s="279" t="s">
        <v>23</v>
      </c>
      <c r="C143" s="279" t="s">
        <v>23</v>
      </c>
      <c r="D143" s="279" t="s">
        <v>23</v>
      </c>
      <c r="E143" s="279" t="s">
        <v>23</v>
      </c>
      <c r="F143" s="279" t="s">
        <v>23</v>
      </c>
      <c r="G143" s="162">
        <v>0.2</v>
      </c>
      <c r="H143" s="162">
        <v>0.3</v>
      </c>
      <c r="I143" s="162">
        <v>1</v>
      </c>
      <c r="J143" s="162">
        <v>12.6</v>
      </c>
      <c r="K143" s="162">
        <v>34.700000000000003</v>
      </c>
      <c r="L143" s="162">
        <v>58.2</v>
      </c>
    </row>
    <row r="144" spans="1:13" ht="12" customHeight="1" x14ac:dyDescent="0.2">
      <c r="A144" s="37" t="s">
        <v>103</v>
      </c>
      <c r="B144" s="279" t="s">
        <v>23</v>
      </c>
      <c r="C144" s="279" t="s">
        <v>23</v>
      </c>
      <c r="D144" s="279" t="s">
        <v>23</v>
      </c>
      <c r="E144" s="279" t="s">
        <v>23</v>
      </c>
      <c r="F144" s="279" t="s">
        <v>23</v>
      </c>
      <c r="G144" s="279" t="s">
        <v>23</v>
      </c>
      <c r="H144" s="279" t="s">
        <v>23</v>
      </c>
      <c r="I144" s="279" t="s">
        <v>23</v>
      </c>
      <c r="J144" s="162">
        <v>0</v>
      </c>
      <c r="K144" s="162">
        <v>0.1</v>
      </c>
      <c r="L144" s="162">
        <v>0.2</v>
      </c>
    </row>
    <row r="145" spans="1:13" ht="12" customHeight="1" x14ac:dyDescent="0.2">
      <c r="A145" s="364" t="s">
        <v>104</v>
      </c>
      <c r="B145" s="162">
        <v>48.4</v>
      </c>
      <c r="C145" s="162">
        <v>43.795000000000002</v>
      </c>
      <c r="D145" s="162">
        <v>37.5</v>
      </c>
      <c r="E145" s="162">
        <v>31</v>
      </c>
      <c r="F145" s="162">
        <v>29.7</v>
      </c>
      <c r="G145" s="162">
        <v>32.799999999999997</v>
      </c>
      <c r="H145" s="162">
        <v>29</v>
      </c>
      <c r="I145" s="162">
        <v>26.1</v>
      </c>
      <c r="J145" s="162">
        <v>23.1</v>
      </c>
      <c r="K145" s="162">
        <v>20.3</v>
      </c>
      <c r="L145" s="162">
        <v>18</v>
      </c>
    </row>
    <row r="146" spans="1:13" ht="12" customHeight="1" x14ac:dyDescent="0.2">
      <c r="A146" s="364" t="s">
        <v>105</v>
      </c>
      <c r="B146" s="162">
        <v>151.5</v>
      </c>
      <c r="C146" s="162">
        <v>155.94</v>
      </c>
      <c r="D146" s="162">
        <v>352.6</v>
      </c>
      <c r="E146" s="162">
        <v>543.79999999999995</v>
      </c>
      <c r="F146" s="162">
        <v>487.6</v>
      </c>
      <c r="G146" s="162">
        <v>504.5</v>
      </c>
      <c r="H146" s="162">
        <v>650.20000000000005</v>
      </c>
      <c r="I146" s="162">
        <v>632.6</v>
      </c>
      <c r="J146" s="162">
        <v>574.79999999999995</v>
      </c>
      <c r="K146" s="162">
        <v>687</v>
      </c>
      <c r="L146" s="162">
        <v>790.6</v>
      </c>
    </row>
    <row r="147" spans="1:13" ht="12" customHeight="1" x14ac:dyDescent="0.2">
      <c r="A147" s="366" t="s">
        <v>91</v>
      </c>
      <c r="B147" s="253">
        <v>291.39999999999998</v>
      </c>
      <c r="C147" s="253">
        <v>163.5</v>
      </c>
      <c r="D147" s="253">
        <v>275.5</v>
      </c>
      <c r="E147" s="253">
        <v>196</v>
      </c>
      <c r="F147" s="253">
        <v>172.9</v>
      </c>
      <c r="G147" s="253">
        <v>159.6</v>
      </c>
      <c r="H147" s="253">
        <v>147.30000000000001</v>
      </c>
      <c r="I147" s="253">
        <v>158.1</v>
      </c>
      <c r="J147" s="253">
        <v>126.6</v>
      </c>
      <c r="K147" s="253">
        <v>118.5</v>
      </c>
      <c r="L147" s="253">
        <v>110.2</v>
      </c>
    </row>
    <row r="148" spans="1:13" ht="12" customHeight="1" x14ac:dyDescent="0.2">
      <c r="A148" s="349" t="s">
        <v>106</v>
      </c>
      <c r="B148" s="162">
        <v>27.225000000000001</v>
      </c>
      <c r="C148" s="162">
        <v>4.5</v>
      </c>
      <c r="D148" s="162">
        <v>11.7</v>
      </c>
      <c r="E148" s="162">
        <v>15.7</v>
      </c>
      <c r="F148" s="162">
        <v>10.5</v>
      </c>
      <c r="G148" s="162">
        <v>13.8</v>
      </c>
      <c r="H148" s="162">
        <v>11.4</v>
      </c>
      <c r="I148" s="162">
        <v>7.7</v>
      </c>
      <c r="J148" s="162">
        <v>7.4</v>
      </c>
      <c r="K148" s="162">
        <v>6.9</v>
      </c>
      <c r="L148" s="162">
        <v>6.3</v>
      </c>
    </row>
    <row r="149" spans="1:13" ht="12" customHeight="1" x14ac:dyDescent="0.2">
      <c r="A149" s="364" t="s">
        <v>107</v>
      </c>
      <c r="B149" s="162">
        <v>161.1</v>
      </c>
      <c r="C149" s="162">
        <v>103.02</v>
      </c>
      <c r="D149" s="162">
        <v>81.7</v>
      </c>
      <c r="E149" s="162">
        <v>72</v>
      </c>
      <c r="F149" s="162">
        <v>62.6</v>
      </c>
      <c r="G149" s="162">
        <v>53.1</v>
      </c>
      <c r="H149" s="162">
        <v>43.5</v>
      </c>
      <c r="I149" s="162">
        <v>38</v>
      </c>
      <c r="J149" s="162">
        <v>32</v>
      </c>
      <c r="K149" s="162">
        <v>28.3</v>
      </c>
      <c r="L149" s="162">
        <v>24.4</v>
      </c>
    </row>
    <row r="150" spans="1:13" ht="12" customHeight="1" x14ac:dyDescent="0.2">
      <c r="A150" s="364" t="s">
        <v>108</v>
      </c>
      <c r="B150" s="256">
        <v>103.1</v>
      </c>
      <c r="C150" s="256">
        <v>55.9</v>
      </c>
      <c r="D150" s="256">
        <v>182</v>
      </c>
      <c r="E150" s="256">
        <v>108.4</v>
      </c>
      <c r="F150" s="256">
        <v>99.7</v>
      </c>
      <c r="G150" s="256">
        <v>92.6</v>
      </c>
      <c r="H150" s="256">
        <v>92.3</v>
      </c>
      <c r="I150" s="256">
        <v>112.4</v>
      </c>
      <c r="J150" s="256">
        <v>87.2</v>
      </c>
      <c r="K150" s="256">
        <v>83.3</v>
      </c>
      <c r="L150" s="256">
        <v>79.400000000000006</v>
      </c>
    </row>
    <row r="151" spans="1:13" ht="12" customHeight="1" x14ac:dyDescent="0.2">
      <c r="A151" s="367" t="s">
        <v>109</v>
      </c>
      <c r="B151" s="253">
        <v>178.5</v>
      </c>
      <c r="C151" s="253">
        <v>212.9</v>
      </c>
      <c r="D151" s="253">
        <v>223.5</v>
      </c>
      <c r="E151" s="253">
        <v>219.7</v>
      </c>
      <c r="F151" s="253">
        <v>183.4</v>
      </c>
      <c r="G151" s="253">
        <v>187.3</v>
      </c>
      <c r="H151" s="253">
        <v>218.3</v>
      </c>
      <c r="I151" s="253">
        <v>230.5</v>
      </c>
      <c r="J151" s="253">
        <v>238.7</v>
      </c>
      <c r="K151" s="253">
        <v>249.2</v>
      </c>
      <c r="L151" s="253">
        <v>254.3</v>
      </c>
    </row>
    <row r="152" spans="1:13" ht="12" customHeight="1" x14ac:dyDescent="0.2">
      <c r="A152" s="368" t="s">
        <v>110</v>
      </c>
      <c r="B152" s="254">
        <v>80.98</v>
      </c>
      <c r="C152" s="254">
        <v>83.9</v>
      </c>
      <c r="D152" s="254">
        <v>63</v>
      </c>
      <c r="E152" s="254">
        <v>67.400000000000006</v>
      </c>
      <c r="F152" s="254">
        <v>62.2</v>
      </c>
      <c r="G152" s="254">
        <v>52.6</v>
      </c>
      <c r="H152" s="254">
        <v>34.9</v>
      </c>
      <c r="I152" s="254">
        <v>22.5</v>
      </c>
      <c r="J152" s="254">
        <v>19.399999999999999</v>
      </c>
      <c r="K152" s="254">
        <v>20</v>
      </c>
      <c r="L152" s="254">
        <v>16.7</v>
      </c>
    </row>
    <row r="153" spans="1:13" ht="12" customHeight="1" x14ac:dyDescent="0.2">
      <c r="A153" s="214"/>
      <c r="B153" s="213"/>
      <c r="C153" s="213"/>
      <c r="D153" s="213"/>
      <c r="E153" s="213"/>
      <c r="F153" s="213"/>
      <c r="G153" s="213"/>
    </row>
    <row r="154" spans="1:13" ht="12" customHeight="1" x14ac:dyDescent="0.2">
      <c r="A154" s="277"/>
      <c r="B154" s="40"/>
      <c r="C154" s="40"/>
      <c r="D154" s="40"/>
      <c r="E154" s="40"/>
      <c r="F154" s="41"/>
      <c r="G154" s="40"/>
    </row>
    <row r="155" spans="1:13" ht="12" customHeight="1" x14ac:dyDescent="0.2">
      <c r="A155" s="334" t="s">
        <v>231</v>
      </c>
      <c r="B155" s="59"/>
      <c r="C155" s="59"/>
      <c r="D155" s="59"/>
      <c r="E155" s="59"/>
      <c r="F155" s="59"/>
      <c r="G155" s="60"/>
    </row>
    <row r="156" spans="1:13" ht="12" customHeight="1" x14ac:dyDescent="0.2">
      <c r="A156" s="42"/>
      <c r="B156" s="172">
        <v>2004</v>
      </c>
      <c r="C156" s="172">
        <v>2005</v>
      </c>
      <c r="D156" s="172">
        <v>2006</v>
      </c>
      <c r="E156" s="172">
        <v>2007</v>
      </c>
      <c r="F156" s="172">
        <v>2008</v>
      </c>
      <c r="G156" s="172">
        <v>2009</v>
      </c>
      <c r="H156" s="172">
        <v>2010</v>
      </c>
      <c r="I156" s="172">
        <v>2011</v>
      </c>
      <c r="J156" s="172">
        <v>2012</v>
      </c>
      <c r="K156" s="172">
        <v>2013</v>
      </c>
      <c r="L156" s="172">
        <v>2014</v>
      </c>
      <c r="M156" s="58"/>
    </row>
    <row r="157" spans="1:13" ht="12" customHeight="1" x14ac:dyDescent="0.2">
      <c r="A157" s="335" t="s">
        <v>112</v>
      </c>
      <c r="B157" s="187">
        <v>440</v>
      </c>
      <c r="C157" s="187">
        <v>480.8</v>
      </c>
      <c r="D157" s="187">
        <v>510.8</v>
      </c>
      <c r="E157" s="187">
        <v>556.6</v>
      </c>
      <c r="F157" s="187">
        <v>609</v>
      </c>
      <c r="G157" s="187">
        <v>625.1</v>
      </c>
      <c r="H157" s="187">
        <v>653.70000000000005</v>
      </c>
      <c r="I157" s="187">
        <v>694.4</v>
      </c>
      <c r="J157" s="187">
        <v>740.9</v>
      </c>
      <c r="K157" s="187">
        <v>775.3</v>
      </c>
      <c r="L157" s="187">
        <v>807.4</v>
      </c>
      <c r="M157" s="58"/>
    </row>
    <row r="158" spans="1:13" ht="12" customHeight="1" x14ac:dyDescent="0.2">
      <c r="A158" s="369" t="s">
        <v>113</v>
      </c>
      <c r="B158" s="165">
        <v>265</v>
      </c>
      <c r="C158" s="165">
        <v>305.39999999999998</v>
      </c>
      <c r="D158" s="165">
        <v>352.2</v>
      </c>
      <c r="E158" s="165">
        <v>396.1</v>
      </c>
      <c r="F158" s="165">
        <v>445.8</v>
      </c>
      <c r="G158" s="165">
        <v>465.8</v>
      </c>
      <c r="H158" s="165">
        <v>500.1</v>
      </c>
      <c r="I158" s="165">
        <v>543.4</v>
      </c>
      <c r="J158" s="165">
        <v>594.1</v>
      </c>
      <c r="K158" s="165">
        <v>632.70000000000005</v>
      </c>
      <c r="L158" s="165">
        <v>680.9</v>
      </c>
      <c r="M158" s="58"/>
    </row>
    <row r="159" spans="1:13" ht="12" customHeight="1" x14ac:dyDescent="0.2">
      <c r="A159" s="348" t="s">
        <v>146</v>
      </c>
      <c r="B159" s="165">
        <v>48.3</v>
      </c>
      <c r="C159" s="165">
        <v>49.4</v>
      </c>
      <c r="D159" s="165">
        <v>28.8</v>
      </c>
      <c r="E159" s="165">
        <v>28.1</v>
      </c>
      <c r="F159" s="165">
        <v>27.8</v>
      </c>
      <c r="G159" s="165">
        <v>27.8</v>
      </c>
      <c r="H159" s="165">
        <v>25.7</v>
      </c>
      <c r="I159" s="165">
        <v>24.3</v>
      </c>
      <c r="J159" s="165">
        <v>23</v>
      </c>
      <c r="K159" s="165">
        <v>21.7</v>
      </c>
      <c r="L159" s="165">
        <v>20.3</v>
      </c>
      <c r="M159" s="58"/>
    </row>
    <row r="160" spans="1:13" ht="12" customHeight="1" x14ac:dyDescent="0.2">
      <c r="A160" s="348" t="s">
        <v>116</v>
      </c>
      <c r="B160" s="165">
        <v>126.7</v>
      </c>
      <c r="C160" s="165">
        <v>126</v>
      </c>
      <c r="D160" s="165">
        <v>129.80000000000001</v>
      </c>
      <c r="E160" s="165">
        <v>132.4</v>
      </c>
      <c r="F160" s="165">
        <v>135.5</v>
      </c>
      <c r="G160" s="165">
        <v>131.4</v>
      </c>
      <c r="H160" s="165">
        <v>128</v>
      </c>
      <c r="I160" s="165">
        <v>126.7</v>
      </c>
      <c r="J160" s="165">
        <v>123.7</v>
      </c>
      <c r="K160" s="165">
        <v>120.9</v>
      </c>
      <c r="L160" s="165">
        <v>106.2</v>
      </c>
      <c r="M160" s="58"/>
    </row>
    <row r="161" spans="1:14" ht="12" customHeight="1" x14ac:dyDescent="0.2">
      <c r="A161" s="29"/>
      <c r="B161" s="165"/>
      <c r="C161" s="165"/>
      <c r="D161" s="165"/>
      <c r="E161" s="165"/>
      <c r="F161" s="165"/>
      <c r="G161" s="165"/>
      <c r="H161" s="165"/>
      <c r="I161" s="165"/>
      <c r="J161" s="165"/>
      <c r="K161" s="165"/>
      <c r="L161" s="165"/>
      <c r="M161" s="58"/>
    </row>
    <row r="162" spans="1:14" ht="12" customHeight="1" x14ac:dyDescent="0.2">
      <c r="A162" s="356" t="s">
        <v>117</v>
      </c>
      <c r="B162" s="187">
        <v>440</v>
      </c>
      <c r="C162" s="187">
        <v>480.8</v>
      </c>
      <c r="D162" s="187">
        <v>510.8</v>
      </c>
      <c r="E162" s="187">
        <v>556.6</v>
      </c>
      <c r="F162" s="187">
        <v>609</v>
      </c>
      <c r="G162" s="187">
        <v>625.1</v>
      </c>
      <c r="H162" s="187">
        <v>653.79999999999995</v>
      </c>
      <c r="I162" s="187">
        <v>694.6</v>
      </c>
      <c r="J162" s="187">
        <v>740.9</v>
      </c>
      <c r="K162" s="187">
        <v>775.4</v>
      </c>
      <c r="L162" s="187">
        <v>807.3</v>
      </c>
      <c r="M162" s="58"/>
    </row>
    <row r="163" spans="1:14" ht="12" customHeight="1" x14ac:dyDescent="0.2">
      <c r="A163" s="359" t="s">
        <v>76</v>
      </c>
      <c r="B163" s="187">
        <v>393.5</v>
      </c>
      <c r="C163" s="187">
        <v>429.1</v>
      </c>
      <c r="D163" s="187">
        <v>447.3</v>
      </c>
      <c r="E163" s="187">
        <v>483.7</v>
      </c>
      <c r="F163" s="187">
        <v>525.9</v>
      </c>
      <c r="G163" s="187">
        <v>535.79999999999995</v>
      </c>
      <c r="H163" s="187">
        <v>561.4</v>
      </c>
      <c r="I163" s="187">
        <v>589.5</v>
      </c>
      <c r="J163" s="187">
        <v>619.70000000000005</v>
      </c>
      <c r="K163" s="187">
        <v>641.29999999999995</v>
      </c>
      <c r="L163" s="187">
        <v>663.1</v>
      </c>
      <c r="M163" s="58"/>
    </row>
    <row r="164" spans="1:14" ht="12" customHeight="1" x14ac:dyDescent="0.2">
      <c r="A164" s="370" t="s">
        <v>1</v>
      </c>
      <c r="B164" s="165">
        <v>354.1</v>
      </c>
      <c r="C164" s="165">
        <v>386.9</v>
      </c>
      <c r="D164" s="165">
        <v>398</v>
      </c>
      <c r="E164" s="165">
        <v>422.2</v>
      </c>
      <c r="F164" s="165">
        <v>461.7</v>
      </c>
      <c r="G164" s="165">
        <v>465.2</v>
      </c>
      <c r="H164" s="165">
        <v>487</v>
      </c>
      <c r="I164" s="165">
        <v>507.6</v>
      </c>
      <c r="J164" s="165">
        <v>529.6</v>
      </c>
      <c r="K164" s="165">
        <v>541.6</v>
      </c>
      <c r="L164" s="165">
        <v>553.9</v>
      </c>
      <c r="M164" s="58"/>
    </row>
    <row r="165" spans="1:14" ht="12" customHeight="1" x14ac:dyDescent="0.2">
      <c r="A165" s="371" t="s">
        <v>78</v>
      </c>
      <c r="B165" s="165">
        <v>39.4</v>
      </c>
      <c r="C165" s="165">
        <v>42.2</v>
      </c>
      <c r="D165" s="165">
        <v>49.2</v>
      </c>
      <c r="E165" s="165">
        <v>61.5</v>
      </c>
      <c r="F165" s="165">
        <v>64.3</v>
      </c>
      <c r="G165" s="165">
        <v>70.599999999999994</v>
      </c>
      <c r="H165" s="165">
        <v>74.400000000000006</v>
      </c>
      <c r="I165" s="165">
        <v>81.900000000000006</v>
      </c>
      <c r="J165" s="165">
        <v>90.1</v>
      </c>
      <c r="K165" s="165">
        <v>99.7</v>
      </c>
      <c r="L165" s="165">
        <v>109.2</v>
      </c>
      <c r="M165" s="58"/>
    </row>
    <row r="166" spans="1:14" ht="12" customHeight="1" x14ac:dyDescent="0.2">
      <c r="A166" s="372" t="s">
        <v>79</v>
      </c>
      <c r="B166" s="164">
        <v>17.8</v>
      </c>
      <c r="C166" s="164">
        <v>19.7</v>
      </c>
      <c r="D166" s="164">
        <v>19</v>
      </c>
      <c r="E166" s="164">
        <v>22.9</v>
      </c>
      <c r="F166" s="164">
        <v>25.1</v>
      </c>
      <c r="G166" s="164">
        <v>22.9</v>
      </c>
      <c r="H166" s="164">
        <v>20.5</v>
      </c>
      <c r="I166" s="164">
        <v>21.7</v>
      </c>
      <c r="J166" s="164">
        <v>23.6</v>
      </c>
      <c r="K166" s="164">
        <v>24</v>
      </c>
      <c r="L166" s="164">
        <v>24.9</v>
      </c>
      <c r="M166" s="58"/>
    </row>
    <row r="167" spans="1:14" ht="12" customHeight="1" x14ac:dyDescent="0.2">
      <c r="A167" s="342" t="s">
        <v>80</v>
      </c>
      <c r="B167" s="164">
        <v>28.8</v>
      </c>
      <c r="C167" s="164">
        <v>32</v>
      </c>
      <c r="D167" s="164">
        <v>44.5</v>
      </c>
      <c r="E167" s="164">
        <v>50</v>
      </c>
      <c r="F167" s="164">
        <v>58</v>
      </c>
      <c r="G167" s="164">
        <v>66.400000000000006</v>
      </c>
      <c r="H167" s="164">
        <v>71.900000000000006</v>
      </c>
      <c r="I167" s="164">
        <v>83.2</v>
      </c>
      <c r="J167" s="164">
        <v>97.4</v>
      </c>
      <c r="K167" s="164">
        <v>109.6</v>
      </c>
      <c r="L167" s="164">
        <v>118.9</v>
      </c>
      <c r="M167" s="58"/>
    </row>
    <row r="168" spans="1:14" ht="12" customHeight="1" x14ac:dyDescent="0.2">
      <c r="A168" s="341" t="s">
        <v>81</v>
      </c>
      <c r="B168" s="165">
        <v>7.6</v>
      </c>
      <c r="C168" s="165">
        <v>5.3</v>
      </c>
      <c r="D168" s="165">
        <v>8.6999999999999993</v>
      </c>
      <c r="E168" s="165">
        <v>9.5</v>
      </c>
      <c r="F168" s="165">
        <v>10.1</v>
      </c>
      <c r="G168" s="165">
        <v>8.9</v>
      </c>
      <c r="H168" s="165">
        <v>8.3000000000000007</v>
      </c>
      <c r="I168" s="165">
        <v>8.4</v>
      </c>
      <c r="J168" s="165">
        <v>9.3000000000000007</v>
      </c>
      <c r="K168" s="165">
        <v>8.8000000000000007</v>
      </c>
      <c r="L168" s="165">
        <v>8</v>
      </c>
      <c r="M168" s="58"/>
    </row>
    <row r="169" spans="1:14" ht="12" customHeight="1" x14ac:dyDescent="0.2">
      <c r="A169" s="371" t="s">
        <v>78</v>
      </c>
      <c r="B169" s="165">
        <v>21.1</v>
      </c>
      <c r="C169" s="165">
        <v>26.74</v>
      </c>
      <c r="D169" s="165">
        <v>35.799999999999997</v>
      </c>
      <c r="E169" s="165">
        <v>40.4</v>
      </c>
      <c r="F169" s="165">
        <v>47.9</v>
      </c>
      <c r="G169" s="165">
        <v>57.4</v>
      </c>
      <c r="H169" s="165">
        <v>63.5</v>
      </c>
      <c r="I169" s="165">
        <v>74.8</v>
      </c>
      <c r="J169" s="165">
        <v>88.1</v>
      </c>
      <c r="K169" s="165">
        <v>100.9</v>
      </c>
      <c r="L169" s="165">
        <v>110.9</v>
      </c>
      <c r="M169" s="58"/>
    </row>
    <row r="170" spans="1:14" ht="12" customHeight="1" x14ac:dyDescent="0.2">
      <c r="A170" s="152" t="s">
        <v>118</v>
      </c>
      <c r="B170" s="187" t="s">
        <v>0</v>
      </c>
      <c r="C170" s="187" t="s">
        <v>0</v>
      </c>
      <c r="D170" s="187" t="s">
        <v>0</v>
      </c>
      <c r="E170" s="187" t="s">
        <v>0</v>
      </c>
      <c r="F170" s="187" t="s">
        <v>0</v>
      </c>
      <c r="G170" s="187" t="s">
        <v>0</v>
      </c>
      <c r="H170" s="187" t="s">
        <v>0</v>
      </c>
      <c r="I170" s="187" t="s">
        <v>0</v>
      </c>
      <c r="J170" s="187">
        <v>0.1</v>
      </c>
      <c r="K170" s="187">
        <v>0.4</v>
      </c>
      <c r="L170" s="187">
        <v>0.4</v>
      </c>
      <c r="M170" s="58"/>
      <c r="N170" s="58"/>
    </row>
    <row r="171" spans="1:14" ht="12" customHeight="1" x14ac:dyDescent="0.2">
      <c r="A171" s="174"/>
      <c r="B171" s="187"/>
      <c r="C171" s="187"/>
      <c r="D171" s="187"/>
      <c r="E171" s="187"/>
      <c r="F171" s="187"/>
      <c r="G171" s="187"/>
      <c r="H171" s="187"/>
      <c r="I171" s="187"/>
      <c r="J171" s="187"/>
      <c r="K171" s="187"/>
      <c r="L171" s="187"/>
      <c r="M171" s="58"/>
      <c r="N171" s="58"/>
    </row>
    <row r="172" spans="1:14" ht="12" customHeight="1" x14ac:dyDescent="0.2">
      <c r="A172" s="257" t="s">
        <v>223</v>
      </c>
      <c r="B172" s="192">
        <v>405.6</v>
      </c>
      <c r="C172" s="192">
        <v>445.3</v>
      </c>
      <c r="D172" s="187">
        <v>470.3</v>
      </c>
      <c r="E172" s="187">
        <v>498.1</v>
      </c>
      <c r="F172" s="187">
        <v>546.79999999999995</v>
      </c>
      <c r="G172" s="187">
        <v>558.29999999999995</v>
      </c>
      <c r="H172" s="187">
        <v>578.6</v>
      </c>
      <c r="I172" s="187">
        <v>607.1</v>
      </c>
      <c r="J172" s="187">
        <v>638.4</v>
      </c>
      <c r="K172" s="187">
        <v>658.9</v>
      </c>
      <c r="L172" s="187">
        <v>677.9</v>
      </c>
      <c r="M172" s="58"/>
      <c r="N172" s="58"/>
    </row>
    <row r="173" spans="1:14" ht="12" customHeight="1" x14ac:dyDescent="0.2">
      <c r="A173" s="348" t="s">
        <v>114</v>
      </c>
      <c r="B173" s="191">
        <v>243.2</v>
      </c>
      <c r="C173" s="191">
        <v>281.89999999999998</v>
      </c>
      <c r="D173" s="165">
        <v>323.7</v>
      </c>
      <c r="E173" s="165">
        <v>355.5</v>
      </c>
      <c r="F173" s="165">
        <v>403.9</v>
      </c>
      <c r="G173" s="165">
        <v>420.2</v>
      </c>
      <c r="H173" s="165">
        <v>446.3</v>
      </c>
      <c r="I173" s="165">
        <v>477.8</v>
      </c>
      <c r="J173" s="165">
        <v>514.29999999999995</v>
      </c>
      <c r="K173" s="165">
        <v>540.79999999999995</v>
      </c>
      <c r="L173" s="165">
        <v>572.20000000000005</v>
      </c>
      <c r="M173" s="58"/>
      <c r="N173" s="58"/>
    </row>
    <row r="174" spans="1:14" ht="12" customHeight="1" x14ac:dyDescent="0.2">
      <c r="A174" s="348" t="s">
        <v>115</v>
      </c>
      <c r="B174" s="280">
        <v>48.3</v>
      </c>
      <c r="C174" s="280">
        <v>49.4</v>
      </c>
      <c r="D174" s="165">
        <v>28.8</v>
      </c>
      <c r="E174" s="165">
        <v>28.1</v>
      </c>
      <c r="F174" s="165">
        <v>27.8</v>
      </c>
      <c r="G174" s="165">
        <v>27.8</v>
      </c>
      <c r="H174" s="165">
        <v>25.6</v>
      </c>
      <c r="I174" s="165">
        <v>24.3</v>
      </c>
      <c r="J174" s="165">
        <v>23</v>
      </c>
      <c r="K174" s="165">
        <v>21.7</v>
      </c>
      <c r="L174" s="165">
        <v>20.3</v>
      </c>
      <c r="M174" s="58"/>
      <c r="N174" s="58"/>
    </row>
    <row r="175" spans="1:14" ht="12" customHeight="1" x14ac:dyDescent="0.2">
      <c r="A175" s="348" t="s">
        <v>116</v>
      </c>
      <c r="B175" s="191">
        <v>114.1</v>
      </c>
      <c r="C175" s="191">
        <v>114</v>
      </c>
      <c r="D175" s="165">
        <v>117.8</v>
      </c>
      <c r="E175" s="165">
        <v>114.5</v>
      </c>
      <c r="F175" s="165">
        <v>115.2</v>
      </c>
      <c r="G175" s="165">
        <v>110.3</v>
      </c>
      <c r="H175" s="165">
        <v>106.7</v>
      </c>
      <c r="I175" s="165">
        <v>105</v>
      </c>
      <c r="J175" s="165">
        <v>101.2</v>
      </c>
      <c r="K175" s="165">
        <v>96.5</v>
      </c>
      <c r="L175" s="165">
        <v>85.4</v>
      </c>
      <c r="M175" s="58"/>
      <c r="N175" s="58"/>
    </row>
    <row r="176" spans="1:14" ht="12" customHeight="1" x14ac:dyDescent="0.2">
      <c r="A176" s="152"/>
      <c r="B176" s="165"/>
      <c r="C176" s="165"/>
      <c r="D176" s="165"/>
      <c r="E176" s="165"/>
      <c r="F176" s="165"/>
      <c r="G176" s="165"/>
      <c r="H176" s="165"/>
      <c r="I176" s="165"/>
      <c r="J176" s="165"/>
      <c r="K176" s="165"/>
      <c r="L176" s="165"/>
      <c r="M176" s="58"/>
      <c r="N176" s="58"/>
    </row>
    <row r="177" spans="1:15" ht="12" customHeight="1" x14ac:dyDescent="0.2">
      <c r="A177" s="335" t="s">
        <v>121</v>
      </c>
      <c r="B177" s="187">
        <v>34.4</v>
      </c>
      <c r="C177" s="187">
        <v>35.5</v>
      </c>
      <c r="D177" s="187">
        <v>40.5</v>
      </c>
      <c r="E177" s="187">
        <v>58.5</v>
      </c>
      <c r="F177" s="187">
        <v>62.2</v>
      </c>
      <c r="G177" s="187">
        <v>66.8</v>
      </c>
      <c r="H177" s="187">
        <v>75.099999999999994</v>
      </c>
      <c r="I177" s="187">
        <v>87.3</v>
      </c>
      <c r="J177" s="187">
        <v>102.4</v>
      </c>
      <c r="K177" s="187">
        <v>116.3</v>
      </c>
      <c r="L177" s="187">
        <v>129.5</v>
      </c>
      <c r="M177" s="58"/>
    </row>
    <row r="178" spans="1:15" ht="12" customHeight="1" x14ac:dyDescent="0.2">
      <c r="A178" s="348" t="s">
        <v>113</v>
      </c>
      <c r="B178" s="165">
        <v>21.8</v>
      </c>
      <c r="C178" s="165">
        <v>23.5</v>
      </c>
      <c r="D178" s="165">
        <v>28.5</v>
      </c>
      <c r="E178" s="165">
        <v>40.700000000000003</v>
      </c>
      <c r="F178" s="165">
        <v>41.9</v>
      </c>
      <c r="G178" s="165">
        <v>45.6</v>
      </c>
      <c r="H178" s="165">
        <v>53.8</v>
      </c>
      <c r="I178" s="165">
        <v>65.599999999999994</v>
      </c>
      <c r="J178" s="165">
        <v>79.900000000000006</v>
      </c>
      <c r="K178" s="165">
        <v>91.9</v>
      </c>
      <c r="L178" s="165">
        <v>108.6</v>
      </c>
      <c r="M178" s="58"/>
    </row>
    <row r="179" spans="1:15" ht="12" customHeight="1" x14ac:dyDescent="0.2">
      <c r="A179" s="348" t="s">
        <v>120</v>
      </c>
      <c r="B179" s="165">
        <v>12.6</v>
      </c>
      <c r="C179" s="165">
        <v>12</v>
      </c>
      <c r="D179" s="165">
        <v>12</v>
      </c>
      <c r="E179" s="165">
        <v>17.8</v>
      </c>
      <c r="F179" s="165">
        <v>20.3</v>
      </c>
      <c r="G179" s="165">
        <v>21.1</v>
      </c>
      <c r="H179" s="165">
        <v>21.4</v>
      </c>
      <c r="I179" s="165">
        <v>21.7</v>
      </c>
      <c r="J179" s="165">
        <v>22.6</v>
      </c>
      <c r="K179" s="165">
        <v>24.4</v>
      </c>
      <c r="L179" s="165">
        <v>20.9</v>
      </c>
      <c r="M179" s="58"/>
    </row>
    <row r="180" spans="1:15" ht="12" customHeight="1" x14ac:dyDescent="0.2">
      <c r="A180" s="18"/>
      <c r="B180" s="165"/>
      <c r="C180" s="165"/>
      <c r="D180" s="165"/>
      <c r="E180" s="165"/>
      <c r="F180" s="165"/>
      <c r="G180" s="165"/>
      <c r="H180" s="165"/>
      <c r="I180" s="165"/>
      <c r="J180" s="165"/>
      <c r="K180" s="165"/>
      <c r="L180" s="165"/>
      <c r="M180" s="58"/>
    </row>
    <row r="181" spans="1:15" ht="12" customHeight="1" x14ac:dyDescent="0.2">
      <c r="A181" s="345" t="s">
        <v>119</v>
      </c>
      <c r="B181" s="187">
        <v>8.5</v>
      </c>
      <c r="C181" s="187">
        <v>9.6</v>
      </c>
      <c r="D181" s="187">
        <v>10.199999999999999</v>
      </c>
      <c r="E181" s="187">
        <v>10</v>
      </c>
      <c r="F181" s="187">
        <v>12.2</v>
      </c>
      <c r="G181" s="187">
        <v>12.6</v>
      </c>
      <c r="H181" s="187">
        <v>13.7</v>
      </c>
      <c r="I181" s="187">
        <v>15.5</v>
      </c>
      <c r="J181" s="187">
        <v>17.3</v>
      </c>
      <c r="K181" s="187">
        <v>20.6</v>
      </c>
      <c r="L181" s="187">
        <v>27.9</v>
      </c>
      <c r="M181" s="58"/>
    </row>
    <row r="182" spans="1:15" ht="12" customHeight="1" x14ac:dyDescent="0.2">
      <c r="A182" s="346" t="s">
        <v>113</v>
      </c>
      <c r="B182" s="162">
        <v>6.3</v>
      </c>
      <c r="C182" s="162">
        <v>7.7</v>
      </c>
      <c r="D182" s="162">
        <v>7.9</v>
      </c>
      <c r="E182" s="162">
        <v>6.3</v>
      </c>
      <c r="F182" s="162">
        <v>8.4</v>
      </c>
      <c r="G182" s="162">
        <v>9.3000000000000007</v>
      </c>
      <c r="H182" s="162">
        <v>10.6</v>
      </c>
      <c r="I182" s="162">
        <v>12.3</v>
      </c>
      <c r="J182" s="162">
        <v>14.2</v>
      </c>
      <c r="K182" s="162">
        <v>17.899999999999999</v>
      </c>
      <c r="L182" s="162">
        <v>25.2</v>
      </c>
      <c r="M182" s="58"/>
    </row>
    <row r="183" spans="1:15" ht="12" customHeight="1" x14ac:dyDescent="0.2">
      <c r="A183" s="347" t="s">
        <v>120</v>
      </c>
      <c r="B183" s="163">
        <v>2.2000000000000002</v>
      </c>
      <c r="C183" s="163">
        <v>1.8</v>
      </c>
      <c r="D183" s="163">
        <v>2.4</v>
      </c>
      <c r="E183" s="163">
        <v>3.7</v>
      </c>
      <c r="F183" s="163">
        <v>3.8</v>
      </c>
      <c r="G183" s="163">
        <v>3.3</v>
      </c>
      <c r="H183" s="163">
        <v>3.1</v>
      </c>
      <c r="I183" s="163">
        <v>3.2</v>
      </c>
      <c r="J183" s="163">
        <v>3.1</v>
      </c>
      <c r="K183" s="163">
        <v>2.7</v>
      </c>
      <c r="L183" s="163">
        <v>2.7</v>
      </c>
      <c r="M183" s="58"/>
    </row>
    <row r="184" spans="1:15" ht="12" customHeight="1" x14ac:dyDescent="0.2">
      <c r="A184" s="188"/>
      <c r="B184" s="212"/>
      <c r="C184" s="212"/>
      <c r="D184" s="212"/>
      <c r="E184" s="212"/>
      <c r="F184" s="212"/>
      <c r="G184" s="212"/>
      <c r="H184" s="62"/>
      <c r="I184" s="185"/>
      <c r="J184" s="185"/>
      <c r="K184" s="185"/>
      <c r="L184" s="185"/>
      <c r="M184" s="58"/>
      <c r="N184" s="58"/>
      <c r="O184" s="58"/>
    </row>
    <row r="185" spans="1:15" ht="12" customHeight="1" x14ac:dyDescent="0.2">
      <c r="A185" s="277"/>
      <c r="B185" s="22"/>
      <c r="C185" s="22"/>
      <c r="D185" s="22"/>
      <c r="E185" s="22"/>
      <c r="F185" s="22"/>
      <c r="G185" s="22"/>
      <c r="H185" s="62"/>
      <c r="I185" s="58"/>
      <c r="J185" s="58"/>
      <c r="K185" s="58"/>
      <c r="L185" s="58"/>
      <c r="M185" s="58"/>
      <c r="N185" s="58"/>
      <c r="O185" s="58"/>
    </row>
    <row r="186" spans="1:15" ht="12" customHeight="1" x14ac:dyDescent="0.2">
      <c r="A186" s="323" t="s">
        <v>147</v>
      </c>
      <c r="B186" s="17"/>
      <c r="C186" s="17"/>
      <c r="D186" s="17"/>
      <c r="E186" s="17"/>
      <c r="F186" s="17"/>
      <c r="G186" s="61"/>
      <c r="H186"/>
      <c r="I186" s="58"/>
      <c r="J186" s="58"/>
      <c r="K186" s="58"/>
      <c r="L186" s="58"/>
      <c r="M186" s="58"/>
    </row>
    <row r="187" spans="1:15" ht="12" customHeight="1" x14ac:dyDescent="0.2">
      <c r="A187" s="54"/>
      <c r="B187" s="15">
        <v>2004</v>
      </c>
      <c r="C187" s="15">
        <v>2005</v>
      </c>
      <c r="D187" s="15">
        <v>2006</v>
      </c>
      <c r="E187" s="15">
        <v>2007</v>
      </c>
      <c r="F187" s="15">
        <v>2008</v>
      </c>
      <c r="G187" s="15">
        <v>2009</v>
      </c>
      <c r="H187" s="15">
        <v>2010</v>
      </c>
      <c r="I187" s="15">
        <v>2011</v>
      </c>
      <c r="J187" s="15">
        <v>2012</v>
      </c>
      <c r="K187" s="15">
        <v>2013</v>
      </c>
      <c r="L187" s="15">
        <v>2014</v>
      </c>
    </row>
    <row r="188" spans="1:15" ht="12" customHeight="1" x14ac:dyDescent="0.2">
      <c r="A188" s="7" t="s">
        <v>229</v>
      </c>
      <c r="B188" s="184">
        <v>419.7</v>
      </c>
      <c r="C188" s="184">
        <v>454.8</v>
      </c>
      <c r="D188" s="184">
        <v>483.1</v>
      </c>
      <c r="E188" s="184">
        <v>515.4</v>
      </c>
      <c r="F188" s="184">
        <v>570.6</v>
      </c>
      <c r="G188" s="184">
        <v>583.70000000000005</v>
      </c>
      <c r="H188" s="184">
        <v>605.20000000000005</v>
      </c>
      <c r="I188" s="184">
        <v>637.20000000000005</v>
      </c>
      <c r="J188" s="184">
        <v>672.2</v>
      </c>
      <c r="K188" s="184">
        <v>695.2</v>
      </c>
      <c r="L188" s="184">
        <v>720.8</v>
      </c>
    </row>
    <row r="189" spans="1:15" ht="12" customHeight="1" x14ac:dyDescent="0.2">
      <c r="A189" s="373" t="s">
        <v>123</v>
      </c>
      <c r="B189" s="166">
        <v>113.1</v>
      </c>
      <c r="C189" s="166">
        <v>112</v>
      </c>
      <c r="D189" s="166">
        <v>119.2</v>
      </c>
      <c r="E189" s="166">
        <v>117.8</v>
      </c>
      <c r="F189" s="166">
        <v>118.5</v>
      </c>
      <c r="G189" s="166">
        <v>113.2</v>
      </c>
      <c r="H189" s="166">
        <v>109.5</v>
      </c>
      <c r="I189" s="166">
        <v>108</v>
      </c>
      <c r="J189" s="166">
        <v>104.1</v>
      </c>
      <c r="K189" s="166">
        <v>99</v>
      </c>
      <c r="L189" s="166">
        <v>87.9</v>
      </c>
    </row>
    <row r="190" spans="1:15" ht="12" customHeight="1" x14ac:dyDescent="0.2">
      <c r="A190" s="373" t="s">
        <v>148</v>
      </c>
      <c r="B190" s="166">
        <v>231.2</v>
      </c>
      <c r="C190" s="166">
        <v>272.60000000000002</v>
      </c>
      <c r="D190" s="166">
        <v>305.8</v>
      </c>
      <c r="E190" s="166">
        <v>319.7</v>
      </c>
      <c r="F190" s="166">
        <v>364.7</v>
      </c>
      <c r="G190" s="166">
        <v>395.7</v>
      </c>
      <c r="H190" s="166">
        <v>422.8</v>
      </c>
      <c r="I190" s="166">
        <v>454.4</v>
      </c>
      <c r="J190" s="166">
        <v>487.2</v>
      </c>
      <c r="K190" s="166">
        <v>511.2</v>
      </c>
      <c r="L190" s="166">
        <v>543.6</v>
      </c>
    </row>
    <row r="191" spans="1:15" ht="12" customHeight="1" x14ac:dyDescent="0.2">
      <c r="A191" s="373" t="s">
        <v>149</v>
      </c>
      <c r="B191" s="166">
        <v>48.3</v>
      </c>
      <c r="C191" s="166">
        <v>49.4</v>
      </c>
      <c r="D191" s="166">
        <v>28.8</v>
      </c>
      <c r="E191" s="166">
        <v>28.1</v>
      </c>
      <c r="F191" s="166">
        <v>27.8</v>
      </c>
      <c r="G191" s="166">
        <v>27.8</v>
      </c>
      <c r="H191" s="166">
        <v>25.7</v>
      </c>
      <c r="I191" s="166">
        <v>24.3</v>
      </c>
      <c r="J191" s="166">
        <v>23</v>
      </c>
      <c r="K191" s="166">
        <v>21.7</v>
      </c>
      <c r="L191" s="166">
        <v>20.3</v>
      </c>
    </row>
    <row r="192" spans="1:15" ht="12" customHeight="1" x14ac:dyDescent="0.2">
      <c r="A192" s="374" t="s">
        <v>150</v>
      </c>
      <c r="B192" s="166">
        <v>27.1</v>
      </c>
      <c r="C192" s="166">
        <v>20.8</v>
      </c>
      <c r="D192" s="166">
        <v>29.3</v>
      </c>
      <c r="E192" s="166">
        <v>49.8</v>
      </c>
      <c r="F192" s="166">
        <v>59.6</v>
      </c>
      <c r="G192" s="166">
        <v>47</v>
      </c>
      <c r="H192" s="166">
        <v>47.3</v>
      </c>
      <c r="I192" s="166">
        <v>50.6</v>
      </c>
      <c r="J192" s="166">
        <v>57.5</v>
      </c>
      <c r="K192" s="166">
        <v>62.3</v>
      </c>
      <c r="L192" s="166">
        <v>67</v>
      </c>
    </row>
    <row r="193" spans="1:12" ht="12" customHeight="1" x14ac:dyDescent="0.2">
      <c r="A193" s="47" t="s">
        <v>225</v>
      </c>
      <c r="B193" s="162" t="s">
        <v>0</v>
      </c>
      <c r="C193" s="162" t="s">
        <v>0</v>
      </c>
      <c r="D193" s="162" t="s">
        <v>0</v>
      </c>
      <c r="E193" s="162" t="s">
        <v>0</v>
      </c>
      <c r="F193" s="162" t="s">
        <v>0</v>
      </c>
      <c r="G193" s="162" t="s">
        <v>0</v>
      </c>
      <c r="H193" s="162" t="s">
        <v>0</v>
      </c>
      <c r="I193" s="162" t="s">
        <v>0</v>
      </c>
      <c r="J193" s="162">
        <v>0.4</v>
      </c>
      <c r="K193" s="162">
        <v>1.1000000000000001</v>
      </c>
      <c r="L193" s="162">
        <v>2</v>
      </c>
    </row>
    <row r="194" spans="1:12" ht="12" customHeight="1" x14ac:dyDescent="0.2">
      <c r="A194" s="48"/>
      <c r="B194" s="166"/>
      <c r="C194" s="166"/>
      <c r="D194" s="166"/>
      <c r="E194" s="166"/>
      <c r="F194" s="166"/>
      <c r="G194" s="166"/>
      <c r="H194" s="166"/>
      <c r="I194" s="166"/>
      <c r="J194" s="166"/>
      <c r="K194" s="166"/>
      <c r="L194" s="166"/>
    </row>
    <row r="195" spans="1:12" ht="12" customHeight="1" x14ac:dyDescent="0.2">
      <c r="A195" s="367" t="s">
        <v>127</v>
      </c>
      <c r="B195" s="184">
        <v>413.3</v>
      </c>
      <c r="C195" s="184">
        <v>452.4</v>
      </c>
      <c r="D195" s="184">
        <v>473.3</v>
      </c>
      <c r="E195" s="184">
        <v>505.9</v>
      </c>
      <c r="F195" s="184">
        <v>558.5</v>
      </c>
      <c r="G195" s="184">
        <v>571.5</v>
      </c>
      <c r="H195" s="184">
        <v>591.5</v>
      </c>
      <c r="I195" s="184">
        <v>621.70000000000005</v>
      </c>
      <c r="J195" s="184">
        <v>655</v>
      </c>
      <c r="K195" s="184">
        <v>674.7</v>
      </c>
      <c r="L195" s="184">
        <v>693.1</v>
      </c>
    </row>
    <row r="196" spans="1:12" ht="12" customHeight="1" x14ac:dyDescent="0.2">
      <c r="A196" s="366" t="s">
        <v>123</v>
      </c>
      <c r="B196" s="184">
        <v>112.8</v>
      </c>
      <c r="C196" s="184">
        <v>112.1</v>
      </c>
      <c r="D196" s="184">
        <v>116.9</v>
      </c>
      <c r="E196" s="184">
        <v>114.1</v>
      </c>
      <c r="F196" s="184">
        <v>114.8</v>
      </c>
      <c r="G196" s="184">
        <v>109.9</v>
      </c>
      <c r="H196" s="184">
        <v>106.4</v>
      </c>
      <c r="I196" s="184">
        <v>104.8</v>
      </c>
      <c r="J196" s="184">
        <v>101</v>
      </c>
      <c r="K196" s="184">
        <v>96.3</v>
      </c>
      <c r="L196" s="184">
        <v>85.2</v>
      </c>
    </row>
    <row r="197" spans="1:12" ht="12" customHeight="1" x14ac:dyDescent="0.2">
      <c r="A197" s="45" t="s">
        <v>151</v>
      </c>
      <c r="B197" s="166">
        <v>104.2</v>
      </c>
      <c r="C197" s="166">
        <v>101.9</v>
      </c>
      <c r="D197" s="166">
        <v>103.1</v>
      </c>
      <c r="E197" s="166">
        <v>103.2</v>
      </c>
      <c r="F197" s="166">
        <v>102.8</v>
      </c>
      <c r="G197" s="166">
        <v>98.4</v>
      </c>
      <c r="H197" s="166">
        <v>96.8</v>
      </c>
      <c r="I197" s="166">
        <v>95.4</v>
      </c>
      <c r="J197" s="166">
        <v>91.7</v>
      </c>
      <c r="K197" s="166">
        <v>87.4</v>
      </c>
      <c r="L197" s="166">
        <v>76.5</v>
      </c>
    </row>
    <row r="198" spans="1:12" ht="12" customHeight="1" x14ac:dyDescent="0.2">
      <c r="A198" s="375" t="s">
        <v>81</v>
      </c>
      <c r="B198" s="166">
        <v>1.7</v>
      </c>
      <c r="C198" s="166">
        <v>1.3</v>
      </c>
      <c r="D198" s="166">
        <v>1.6</v>
      </c>
      <c r="E198" s="166">
        <v>1.4</v>
      </c>
      <c r="F198" s="166">
        <v>1.4</v>
      </c>
      <c r="G198" s="166">
        <v>1.2</v>
      </c>
      <c r="H198" s="166">
        <v>1.1000000000000001</v>
      </c>
      <c r="I198" s="166">
        <v>1</v>
      </c>
      <c r="J198" s="166">
        <v>1</v>
      </c>
      <c r="K198" s="166">
        <v>0.9</v>
      </c>
      <c r="L198" s="166">
        <v>0.8</v>
      </c>
    </row>
    <row r="199" spans="1:12" ht="12" customHeight="1" x14ac:dyDescent="0.2">
      <c r="A199" s="375" t="s">
        <v>128</v>
      </c>
      <c r="B199" s="166">
        <v>7</v>
      </c>
      <c r="C199" s="166">
        <v>8.9</v>
      </c>
      <c r="D199" s="166">
        <v>12.3</v>
      </c>
      <c r="E199" s="166">
        <v>9.5</v>
      </c>
      <c r="F199" s="166">
        <v>10.6</v>
      </c>
      <c r="G199" s="166">
        <v>10.4</v>
      </c>
      <c r="H199" s="166">
        <v>8.5</v>
      </c>
      <c r="I199" s="166">
        <v>8.3000000000000007</v>
      </c>
      <c r="J199" s="166">
        <v>8.1999999999999993</v>
      </c>
      <c r="K199" s="166">
        <v>8</v>
      </c>
      <c r="L199" s="166">
        <v>7.8</v>
      </c>
    </row>
    <row r="200" spans="1:12" ht="12" customHeight="1" x14ac:dyDescent="0.2">
      <c r="A200" s="198" t="s">
        <v>235</v>
      </c>
      <c r="B200" s="279" t="s">
        <v>23</v>
      </c>
      <c r="C200" s="279" t="s">
        <v>23</v>
      </c>
      <c r="D200" s="279" t="s">
        <v>23</v>
      </c>
      <c r="E200" s="279" t="s">
        <v>23</v>
      </c>
      <c r="F200" s="279" t="s">
        <v>23</v>
      </c>
      <c r="G200" s="279" t="s">
        <v>23</v>
      </c>
      <c r="H200" s="279" t="s">
        <v>23</v>
      </c>
      <c r="I200" s="279" t="s">
        <v>23</v>
      </c>
      <c r="J200" s="166" t="s">
        <v>0</v>
      </c>
      <c r="K200" s="166">
        <v>0</v>
      </c>
      <c r="L200" s="166">
        <v>0.1</v>
      </c>
    </row>
    <row r="201" spans="1:12" ht="12" customHeight="1" x14ac:dyDescent="0.2">
      <c r="A201" s="198"/>
      <c r="B201" s="166"/>
      <c r="C201" s="166"/>
      <c r="D201" s="166"/>
      <c r="E201" s="166"/>
      <c r="F201" s="166"/>
      <c r="G201" s="166"/>
      <c r="H201" s="166"/>
      <c r="I201" s="166"/>
      <c r="J201" s="166"/>
      <c r="K201" s="166"/>
      <c r="L201" s="166"/>
    </row>
    <row r="202" spans="1:12" ht="12" customHeight="1" x14ac:dyDescent="0.2">
      <c r="A202" s="366" t="s">
        <v>149</v>
      </c>
      <c r="B202" s="184">
        <v>48.3</v>
      </c>
      <c r="C202" s="184">
        <v>49.4</v>
      </c>
      <c r="D202" s="184">
        <v>28.8</v>
      </c>
      <c r="E202" s="184">
        <v>28.1</v>
      </c>
      <c r="F202" s="184">
        <v>27.8</v>
      </c>
      <c r="G202" s="184">
        <v>27.8</v>
      </c>
      <c r="H202" s="184">
        <v>25.7</v>
      </c>
      <c r="I202" s="184">
        <v>24.3</v>
      </c>
      <c r="J202" s="184">
        <v>23</v>
      </c>
      <c r="K202" s="184">
        <v>21.7</v>
      </c>
      <c r="L202" s="184">
        <v>20.3</v>
      </c>
    </row>
    <row r="203" spans="1:12" ht="12" customHeight="1" x14ac:dyDescent="0.2">
      <c r="A203" s="201"/>
      <c r="B203" s="166"/>
      <c r="C203" s="166"/>
      <c r="D203" s="166"/>
      <c r="E203" s="166"/>
      <c r="F203" s="166"/>
      <c r="G203" s="166"/>
      <c r="H203" s="166"/>
      <c r="I203" s="166"/>
      <c r="J203" s="166"/>
      <c r="K203" s="166"/>
      <c r="L203" s="166"/>
    </row>
    <row r="204" spans="1:12" ht="12" customHeight="1" x14ac:dyDescent="0.2">
      <c r="A204" s="376" t="s">
        <v>129</v>
      </c>
      <c r="B204" s="184">
        <v>252.2</v>
      </c>
      <c r="C204" s="184">
        <v>290.89999999999998</v>
      </c>
      <c r="D204" s="184">
        <v>327.60000000000002</v>
      </c>
      <c r="E204" s="184">
        <v>363.6</v>
      </c>
      <c r="F204" s="184">
        <v>416</v>
      </c>
      <c r="G204" s="184">
        <v>433.7</v>
      </c>
      <c r="H204" s="184">
        <v>459.5</v>
      </c>
      <c r="I204" s="184">
        <v>492.6</v>
      </c>
      <c r="J204" s="184">
        <v>530.6</v>
      </c>
      <c r="K204" s="184">
        <v>555.5</v>
      </c>
      <c r="L204" s="184">
        <v>585.6</v>
      </c>
    </row>
    <row r="205" spans="1:12" ht="12" customHeight="1" x14ac:dyDescent="0.2">
      <c r="A205" s="377" t="s">
        <v>152</v>
      </c>
      <c r="B205" s="166">
        <v>201.7</v>
      </c>
      <c r="C205" s="166">
        <v>235.4</v>
      </c>
      <c r="D205" s="166">
        <v>267</v>
      </c>
      <c r="E205" s="166">
        <v>290.89999999999998</v>
      </c>
      <c r="F205" s="166">
        <v>331</v>
      </c>
      <c r="G205" s="166">
        <v>338.9</v>
      </c>
      <c r="H205" s="166">
        <v>364.3</v>
      </c>
      <c r="I205" s="166">
        <v>387.4</v>
      </c>
      <c r="J205" s="166">
        <v>414.3</v>
      </c>
      <c r="K205" s="166">
        <v>432.1</v>
      </c>
      <c r="L205" s="166">
        <v>456.7</v>
      </c>
    </row>
    <row r="206" spans="1:12" ht="12" customHeight="1" x14ac:dyDescent="0.2">
      <c r="A206" s="197" t="s">
        <v>131</v>
      </c>
      <c r="B206" s="140" t="s">
        <v>0</v>
      </c>
      <c r="C206" s="140" t="s">
        <v>0</v>
      </c>
      <c r="D206" s="140" t="s">
        <v>0</v>
      </c>
      <c r="E206" s="140" t="s">
        <v>0</v>
      </c>
      <c r="F206" s="140">
        <v>0</v>
      </c>
      <c r="G206" s="140">
        <v>0.1</v>
      </c>
      <c r="H206" s="140">
        <v>0.2</v>
      </c>
      <c r="I206" s="140">
        <v>0.5</v>
      </c>
      <c r="J206" s="140">
        <v>0.5</v>
      </c>
      <c r="K206" s="140">
        <v>0.5</v>
      </c>
      <c r="L206" s="140">
        <v>0.4</v>
      </c>
    </row>
    <row r="207" spans="1:12" ht="12" customHeight="1" x14ac:dyDescent="0.2">
      <c r="A207" s="38" t="s">
        <v>132</v>
      </c>
      <c r="B207" s="166">
        <v>5.0999999999999996</v>
      </c>
      <c r="C207" s="166">
        <v>5.7</v>
      </c>
      <c r="D207" s="166">
        <v>5.9</v>
      </c>
      <c r="E207" s="166">
        <v>6.8</v>
      </c>
      <c r="F207" s="166">
        <v>7.7</v>
      </c>
      <c r="G207" s="166">
        <v>6.7</v>
      </c>
      <c r="H207" s="166">
        <v>6</v>
      </c>
      <c r="I207" s="166">
        <v>5.8</v>
      </c>
      <c r="J207" s="166">
        <v>5.8</v>
      </c>
      <c r="K207" s="166">
        <v>5.2</v>
      </c>
      <c r="L207" s="166">
        <v>4.7</v>
      </c>
    </row>
    <row r="208" spans="1:12" ht="12" customHeight="1" x14ac:dyDescent="0.2">
      <c r="A208" s="38" t="s">
        <v>133</v>
      </c>
      <c r="B208" s="173">
        <v>33.1</v>
      </c>
      <c r="C208" s="173">
        <v>36.6</v>
      </c>
      <c r="D208" s="173">
        <v>44.8</v>
      </c>
      <c r="E208" s="173">
        <v>55.1</v>
      </c>
      <c r="F208" s="173">
        <v>63.9</v>
      </c>
      <c r="G208" s="173">
        <v>74.3</v>
      </c>
      <c r="H208" s="173">
        <v>76.099999999999994</v>
      </c>
      <c r="I208" s="173">
        <v>84.2</v>
      </c>
      <c r="J208" s="173">
        <v>92</v>
      </c>
      <c r="K208" s="173">
        <v>100.7</v>
      </c>
      <c r="L208" s="173">
        <v>107.2</v>
      </c>
    </row>
    <row r="209" spans="1:13" ht="12" customHeight="1" x14ac:dyDescent="0.2">
      <c r="A209" s="349" t="s">
        <v>134</v>
      </c>
      <c r="B209" s="173">
        <v>12.38</v>
      </c>
      <c r="C209" s="173">
        <v>13.1</v>
      </c>
      <c r="D209" s="173">
        <v>10.6</v>
      </c>
      <c r="E209" s="173">
        <v>10.8</v>
      </c>
      <c r="F209" s="173">
        <v>13.3</v>
      </c>
      <c r="G209" s="173">
        <v>13.4</v>
      </c>
      <c r="H209" s="173">
        <v>12.5</v>
      </c>
      <c r="I209" s="173">
        <v>14.4</v>
      </c>
      <c r="J209" s="173">
        <v>15.4</v>
      </c>
      <c r="K209" s="173">
        <v>15.2</v>
      </c>
      <c r="L209" s="173">
        <v>14.6</v>
      </c>
    </row>
    <row r="210" spans="1:13" ht="12" customHeight="1" x14ac:dyDescent="0.2">
      <c r="A210" s="38" t="s">
        <v>263</v>
      </c>
      <c r="B210" s="173" t="s">
        <v>0</v>
      </c>
      <c r="C210" s="173" t="s">
        <v>0</v>
      </c>
      <c r="D210" s="173">
        <v>0.1</v>
      </c>
      <c r="E210" s="173">
        <v>0</v>
      </c>
      <c r="F210" s="173">
        <v>0.1</v>
      </c>
      <c r="G210" s="173">
        <v>0.3</v>
      </c>
      <c r="H210" s="173">
        <v>0.3</v>
      </c>
      <c r="I210" s="173">
        <v>0.3</v>
      </c>
      <c r="J210" s="173">
        <v>2.4</v>
      </c>
      <c r="K210" s="173">
        <v>1.6</v>
      </c>
      <c r="L210" s="173">
        <v>1.8</v>
      </c>
    </row>
    <row r="211" spans="1:13" ht="12" customHeight="1" x14ac:dyDescent="0.2">
      <c r="A211" s="200" t="s">
        <v>224</v>
      </c>
      <c r="B211" s="173" t="s">
        <v>0</v>
      </c>
      <c r="C211" s="173" t="s">
        <v>0</v>
      </c>
      <c r="D211" s="173" t="s">
        <v>0</v>
      </c>
      <c r="E211" s="173" t="s">
        <v>0</v>
      </c>
      <c r="F211" s="173" t="s">
        <v>0</v>
      </c>
      <c r="G211" s="173" t="s">
        <v>0</v>
      </c>
      <c r="H211" s="173" t="s">
        <v>0</v>
      </c>
      <c r="I211" s="173" t="s">
        <v>0</v>
      </c>
      <c r="J211" s="173">
        <v>0.1</v>
      </c>
      <c r="K211" s="173">
        <v>0.3</v>
      </c>
      <c r="L211" s="173">
        <v>0.3</v>
      </c>
    </row>
    <row r="212" spans="1:13" ht="12" customHeight="1" x14ac:dyDescent="0.2">
      <c r="A212" s="38"/>
      <c r="B212" s="173"/>
      <c r="C212" s="173"/>
      <c r="D212" s="173"/>
      <c r="E212" s="173"/>
      <c r="F212" s="173"/>
      <c r="G212" s="173"/>
      <c r="H212" s="173"/>
      <c r="I212" s="173"/>
      <c r="J212" s="173"/>
      <c r="K212" s="173"/>
      <c r="L212" s="173"/>
    </row>
    <row r="213" spans="1:13" ht="12" customHeight="1" x14ac:dyDescent="0.2">
      <c r="A213" s="35" t="s">
        <v>226</v>
      </c>
      <c r="B213" s="184" t="s">
        <v>0</v>
      </c>
      <c r="C213" s="184" t="s">
        <v>0</v>
      </c>
      <c r="D213" s="184" t="s">
        <v>0</v>
      </c>
      <c r="E213" s="184" t="s">
        <v>0</v>
      </c>
      <c r="F213" s="184" t="s">
        <v>0</v>
      </c>
      <c r="G213" s="184" t="s">
        <v>0</v>
      </c>
      <c r="H213" s="184" t="s">
        <v>0</v>
      </c>
      <c r="I213" s="184" t="s">
        <v>0</v>
      </c>
      <c r="J213" s="184">
        <v>0.4</v>
      </c>
      <c r="K213" s="184">
        <v>1.1000000000000001</v>
      </c>
      <c r="L213" s="184">
        <v>2</v>
      </c>
    </row>
    <row r="214" spans="1:13" ht="12" customHeight="1" x14ac:dyDescent="0.2">
      <c r="A214" s="38"/>
      <c r="B214" s="173"/>
      <c r="C214" s="173"/>
      <c r="D214" s="173"/>
      <c r="E214" s="173"/>
      <c r="F214" s="173"/>
      <c r="G214" s="173"/>
      <c r="H214" s="173"/>
      <c r="I214" s="173"/>
      <c r="J214" s="173"/>
      <c r="K214" s="173"/>
      <c r="L214" s="173"/>
    </row>
    <row r="215" spans="1:13" ht="12" customHeight="1" x14ac:dyDescent="0.2">
      <c r="A215" s="350" t="s">
        <v>153</v>
      </c>
      <c r="B215" s="167">
        <v>6.3</v>
      </c>
      <c r="C215" s="167">
        <v>2.5</v>
      </c>
      <c r="D215" s="167">
        <v>9.8000000000000007</v>
      </c>
      <c r="E215" s="167">
        <v>9.5</v>
      </c>
      <c r="F215" s="167">
        <v>12.1</v>
      </c>
      <c r="G215" s="167">
        <v>12.2</v>
      </c>
      <c r="H215" s="167">
        <v>13.7</v>
      </c>
      <c r="I215" s="167">
        <v>15.5</v>
      </c>
      <c r="J215" s="167">
        <v>17.2</v>
      </c>
      <c r="K215" s="167">
        <v>20.5</v>
      </c>
      <c r="L215" s="167">
        <v>27.7</v>
      </c>
    </row>
    <row r="216" spans="1:13" ht="12" customHeight="1" x14ac:dyDescent="0.2">
      <c r="A216" s="196"/>
      <c r="I216" s="185"/>
      <c r="J216" s="185"/>
      <c r="K216" s="185"/>
      <c r="L216" s="185"/>
      <c r="M216" s="58"/>
    </row>
    <row r="217" spans="1:13" ht="12" customHeight="1" x14ac:dyDescent="0.2">
      <c r="A217" s="188"/>
      <c r="I217" s="179"/>
      <c r="J217" s="179"/>
      <c r="K217" s="179"/>
      <c r="L217" s="179"/>
      <c r="M217" s="58"/>
    </row>
    <row r="218" spans="1:13" ht="12" customHeight="1" x14ac:dyDescent="0.2">
      <c r="A218" s="24" t="s">
        <v>230</v>
      </c>
      <c r="B218" s="178"/>
      <c r="C218" s="178"/>
      <c r="D218" s="178"/>
      <c r="E218" s="178"/>
      <c r="F218" s="178"/>
      <c r="G218" s="178"/>
      <c r="H218" s="178"/>
      <c r="I218" s="177"/>
      <c r="J218" s="186"/>
      <c r="K218" s="185"/>
      <c r="L218" s="185"/>
      <c r="M218" s="58"/>
    </row>
    <row r="219" spans="1:13" ht="12" customHeight="1" x14ac:dyDescent="0.2">
      <c r="A219" s="189"/>
      <c r="B219" s="190">
        <v>2007</v>
      </c>
      <c r="C219" s="190">
        <v>2008</v>
      </c>
      <c r="D219" s="190">
        <v>2009</v>
      </c>
      <c r="E219" s="190">
        <v>2010</v>
      </c>
      <c r="F219" s="190">
        <v>2011</v>
      </c>
      <c r="G219" s="190">
        <v>2012</v>
      </c>
      <c r="H219" s="190">
        <v>2013</v>
      </c>
      <c r="I219" s="190">
        <v>2014</v>
      </c>
      <c r="J219" s="186"/>
      <c r="K219" s="185"/>
      <c r="L219" s="185"/>
      <c r="M219" s="58"/>
    </row>
    <row r="220" spans="1:13" ht="12" customHeight="1" x14ac:dyDescent="0.2">
      <c r="A220" s="284" t="s">
        <v>135</v>
      </c>
      <c r="B220" s="181">
        <v>19.600000000000001</v>
      </c>
      <c r="C220" s="181">
        <v>24.3</v>
      </c>
      <c r="D220" s="181">
        <v>30.7</v>
      </c>
      <c r="E220" s="181">
        <v>34.6</v>
      </c>
      <c r="F220" s="181">
        <v>39.5</v>
      </c>
      <c r="G220" s="181">
        <v>53</v>
      </c>
      <c r="H220" s="181">
        <v>59.6</v>
      </c>
      <c r="I220" s="181">
        <v>68.8</v>
      </c>
      <c r="J220" s="186"/>
      <c r="K220" s="185"/>
      <c r="L220" s="185"/>
      <c r="M220" s="58"/>
    </row>
    <row r="221" spans="1:13" ht="12" customHeight="1" x14ac:dyDescent="0.2">
      <c r="A221" s="285" t="s">
        <v>136</v>
      </c>
      <c r="B221" s="191">
        <v>12.1</v>
      </c>
      <c r="C221" s="191">
        <v>15.6</v>
      </c>
      <c r="D221" s="191">
        <v>20</v>
      </c>
      <c r="E221" s="191">
        <v>21</v>
      </c>
      <c r="F221" s="191">
        <v>19.899999999999999</v>
      </c>
      <c r="G221" s="191">
        <v>25.3</v>
      </c>
      <c r="H221" s="191">
        <v>27.7</v>
      </c>
      <c r="I221" s="191">
        <v>29.4</v>
      </c>
      <c r="J221" s="186"/>
      <c r="K221" s="185"/>
      <c r="L221" s="185"/>
      <c r="M221" s="58"/>
    </row>
    <row r="222" spans="1:13" ht="12" customHeight="1" x14ac:dyDescent="0.2">
      <c r="A222" s="285" t="s">
        <v>137</v>
      </c>
      <c r="B222" s="191">
        <v>7.5</v>
      </c>
      <c r="C222" s="191">
        <v>8.6999999999999993</v>
      </c>
      <c r="D222" s="191">
        <v>10.7</v>
      </c>
      <c r="E222" s="191">
        <v>13.6</v>
      </c>
      <c r="F222" s="191">
        <v>19.600000000000001</v>
      </c>
      <c r="G222" s="191">
        <v>27.6</v>
      </c>
      <c r="H222" s="191">
        <v>31.9</v>
      </c>
      <c r="I222" s="191">
        <v>39.4</v>
      </c>
      <c r="J222" s="186"/>
      <c r="K222" s="185"/>
      <c r="L222" s="185"/>
      <c r="M222" s="58"/>
    </row>
    <row r="223" spans="1:13" ht="12" customHeight="1" x14ac:dyDescent="0.2">
      <c r="A223" s="287"/>
      <c r="B223" s="191"/>
      <c r="C223" s="191"/>
      <c r="D223" s="191"/>
      <c r="E223" s="191"/>
      <c r="F223" s="191"/>
      <c r="G223" s="191"/>
      <c r="H223" s="191"/>
      <c r="I223" s="191"/>
      <c r="J223" s="186"/>
      <c r="K223" s="185"/>
      <c r="L223" s="185"/>
      <c r="M223" s="58"/>
    </row>
    <row r="224" spans="1:13" ht="12" customHeight="1" x14ac:dyDescent="0.2">
      <c r="A224" s="286" t="s">
        <v>119</v>
      </c>
      <c r="B224" s="258">
        <v>1</v>
      </c>
      <c r="C224" s="258">
        <v>1.7</v>
      </c>
      <c r="D224" s="258">
        <v>2.4</v>
      </c>
      <c r="E224" s="258">
        <v>3</v>
      </c>
      <c r="F224" s="258">
        <v>3.7</v>
      </c>
      <c r="G224" s="258">
        <v>4.5</v>
      </c>
      <c r="H224" s="258">
        <v>5.6</v>
      </c>
      <c r="I224" s="258">
        <v>7.1</v>
      </c>
      <c r="J224" s="186"/>
      <c r="K224" s="185"/>
      <c r="L224" s="185"/>
      <c r="M224" s="58"/>
    </row>
    <row r="225" spans="1:13" ht="12" customHeight="1" x14ac:dyDescent="0.2">
      <c r="A225" s="176"/>
      <c r="B225" s="192"/>
      <c r="C225" s="192"/>
      <c r="D225" s="192"/>
      <c r="E225" s="192"/>
      <c r="F225" s="192"/>
      <c r="G225" s="192"/>
      <c r="H225" s="192"/>
      <c r="I225" s="192"/>
      <c r="J225" s="186"/>
      <c r="K225" s="185"/>
      <c r="L225" s="185"/>
      <c r="M225" s="58"/>
    </row>
    <row r="226" spans="1:13" ht="12" customHeight="1" x14ac:dyDescent="0.2">
      <c r="A226" s="176"/>
      <c r="B226" s="192"/>
      <c r="C226" s="192"/>
      <c r="D226" s="192"/>
      <c r="E226" s="192"/>
      <c r="F226" s="192"/>
      <c r="G226" s="192"/>
      <c r="H226" s="192"/>
      <c r="I226" s="192"/>
      <c r="J226" s="186"/>
      <c r="K226" s="185"/>
      <c r="L226" s="185"/>
      <c r="M226" s="58"/>
    </row>
    <row r="227" spans="1:13" ht="12" customHeight="1" x14ac:dyDescent="0.2">
      <c r="A227" s="351" t="s">
        <v>270</v>
      </c>
      <c r="B227" s="192"/>
      <c r="C227" s="192"/>
      <c r="D227" s="192"/>
      <c r="E227" s="192"/>
      <c r="F227" s="192"/>
      <c r="G227" s="192"/>
      <c r="H227" s="192"/>
      <c r="I227" s="192"/>
      <c r="J227" s="186"/>
      <c r="K227" s="185"/>
      <c r="L227" s="185"/>
      <c r="M227" s="58"/>
    </row>
    <row r="228" spans="1:13" ht="12" customHeight="1" x14ac:dyDescent="0.2">
      <c r="A228" s="50"/>
      <c r="B228" s="139">
        <v>2007</v>
      </c>
      <c r="C228" s="139">
        <v>2008</v>
      </c>
      <c r="D228" s="139">
        <v>2009</v>
      </c>
      <c r="E228" s="139">
        <v>2010</v>
      </c>
      <c r="F228" s="139">
        <v>2011</v>
      </c>
      <c r="G228" s="139">
        <v>2012</v>
      </c>
      <c r="H228" s="139">
        <v>2013</v>
      </c>
      <c r="I228" s="139">
        <v>2014</v>
      </c>
      <c r="J228" s="33"/>
      <c r="K228" s="33"/>
      <c r="L228" s="33"/>
    </row>
    <row r="229" spans="1:13" ht="12" customHeight="1" x14ac:dyDescent="0.2">
      <c r="A229" s="352" t="s">
        <v>139</v>
      </c>
      <c r="B229" s="181">
        <v>5791.4</v>
      </c>
      <c r="C229" s="181">
        <f>6503063.97024964/1000</f>
        <v>6503.1</v>
      </c>
      <c r="D229" s="181">
        <f>6549532.73938063/1000</f>
        <v>6549.5</v>
      </c>
      <c r="E229" s="181">
        <f>7124449.71741981/1000</f>
        <v>7124.4</v>
      </c>
      <c r="F229" s="181">
        <f>F230+F231+F232</f>
        <v>9909.7000000000007</v>
      </c>
      <c r="G229" s="181">
        <v>9206.2999999999993</v>
      </c>
      <c r="H229" s="181">
        <v>8225.7000000000007</v>
      </c>
      <c r="I229" s="181">
        <v>8683.7000000000007</v>
      </c>
      <c r="J229" s="58"/>
      <c r="K229" s="58"/>
      <c r="L229" s="58"/>
    </row>
    <row r="230" spans="1:13" ht="12" customHeight="1" x14ac:dyDescent="0.2">
      <c r="A230" s="51" t="s">
        <v>3</v>
      </c>
      <c r="B230" s="275">
        <v>5153.2</v>
      </c>
      <c r="C230" s="275">
        <f>5818296.72343545/1000</f>
        <v>5818.3</v>
      </c>
      <c r="D230" s="275">
        <f>5544906.01038213/1000</f>
        <v>5544.9</v>
      </c>
      <c r="E230" s="275">
        <f>5496777.36262168/1000</f>
        <v>5496.8</v>
      </c>
      <c r="F230" s="275">
        <f>7928954.06113631/1000</f>
        <v>7929</v>
      </c>
      <c r="G230" s="275">
        <v>7274.5</v>
      </c>
      <c r="H230" s="275">
        <v>6299.8</v>
      </c>
      <c r="I230" s="275">
        <v>6521.4</v>
      </c>
    </row>
    <row r="231" spans="1:13" ht="12" customHeight="1" x14ac:dyDescent="0.2">
      <c r="A231" s="353" t="s">
        <v>140</v>
      </c>
      <c r="B231" s="275">
        <v>636.9</v>
      </c>
      <c r="C231" s="275">
        <f>683043.06120613/1000</f>
        <v>683</v>
      </c>
      <c r="D231" s="275">
        <f>1002641.6265425/1000</f>
        <v>1002.6</v>
      </c>
      <c r="E231" s="275">
        <f>1625498.71643644/1000</f>
        <v>1625.5</v>
      </c>
      <c r="F231" s="275">
        <f>1978366.86928889/1000</f>
        <v>1978.4</v>
      </c>
      <c r="G231" s="275">
        <v>1928.6</v>
      </c>
      <c r="H231" s="275">
        <v>1921.8</v>
      </c>
      <c r="I231" s="275">
        <v>2159.3000000000002</v>
      </c>
    </row>
    <row r="232" spans="1:13" ht="12" customHeight="1" x14ac:dyDescent="0.2">
      <c r="A232" s="353" t="s">
        <v>141</v>
      </c>
      <c r="B232" s="275">
        <v>1.3</v>
      </c>
      <c r="C232" s="275">
        <f>1724.18560806/1000</f>
        <v>1.7</v>
      </c>
      <c r="D232" s="275">
        <f>1985.102456/1000</f>
        <v>2</v>
      </c>
      <c r="E232" s="275">
        <f>2173.63836169/1000</f>
        <v>2.2000000000000002</v>
      </c>
      <c r="F232" s="275">
        <f>2294.02800325/1000</f>
        <v>2.2999999999999998</v>
      </c>
      <c r="G232" s="275">
        <v>3.3</v>
      </c>
      <c r="H232" s="275">
        <v>4.0999999999999996</v>
      </c>
      <c r="I232" s="275">
        <v>3</v>
      </c>
    </row>
    <row r="233" spans="1:13" ht="12" customHeight="1" x14ac:dyDescent="0.2">
      <c r="A233" s="51"/>
      <c r="B233" s="193"/>
      <c r="C233" s="193"/>
      <c r="D233" s="193"/>
      <c r="E233" s="193"/>
      <c r="F233" s="193"/>
      <c r="G233" s="193"/>
      <c r="H233" s="193"/>
      <c r="I233" s="193"/>
    </row>
    <row r="234" spans="1:13" ht="12" customHeight="1" x14ac:dyDescent="0.2">
      <c r="A234" s="354" t="s">
        <v>142</v>
      </c>
      <c r="B234" s="181">
        <v>4047</v>
      </c>
      <c r="C234" s="181">
        <f>4578060.05706422/1000</f>
        <v>4578.1000000000004</v>
      </c>
      <c r="D234" s="181">
        <f>4377504.13002049/1000</f>
        <v>4377.5</v>
      </c>
      <c r="E234" s="181">
        <f>4366061.35231853/1000</f>
        <v>4366.1000000000004</v>
      </c>
      <c r="F234" s="181">
        <f>F235+F236+F237</f>
        <v>5023.6000000000004</v>
      </c>
      <c r="G234" s="181">
        <v>5634.6</v>
      </c>
      <c r="H234" s="181">
        <v>6413.2</v>
      </c>
      <c r="I234" s="181">
        <v>6739.4</v>
      </c>
    </row>
    <row r="235" spans="1:13" ht="12" customHeight="1" x14ac:dyDescent="0.2">
      <c r="A235" s="378" t="s">
        <v>3</v>
      </c>
      <c r="B235" s="275">
        <v>4039.8</v>
      </c>
      <c r="C235" s="275">
        <f>4574036.79743302/1000</f>
        <v>4574</v>
      </c>
      <c r="D235" s="275">
        <f>4376450.54070878/1000</f>
        <v>4376.5</v>
      </c>
      <c r="E235" s="275">
        <f>4365002.88256718/1000</f>
        <v>4365</v>
      </c>
      <c r="F235" s="275">
        <f>5022859.89407488/1000</f>
        <v>5022.8999999999996</v>
      </c>
      <c r="G235" s="275">
        <v>5633.9</v>
      </c>
      <c r="H235" s="275">
        <v>6412.5</v>
      </c>
      <c r="I235" s="275">
        <v>6738.8</v>
      </c>
    </row>
    <row r="236" spans="1:13" ht="12" customHeight="1" x14ac:dyDescent="0.2">
      <c r="A236" s="353" t="s">
        <v>140</v>
      </c>
      <c r="B236" s="275">
        <v>7.2</v>
      </c>
      <c r="C236" s="275">
        <f>3928.11893324/1000</f>
        <v>3.9</v>
      </c>
      <c r="D236" s="275">
        <f>909.86221125/1000</f>
        <v>0.9</v>
      </c>
      <c r="E236" s="275">
        <f>933.80769377/1000</f>
        <v>0.9</v>
      </c>
      <c r="F236" s="275">
        <f>620.36888037/1000</f>
        <v>0.6</v>
      </c>
      <c r="G236" s="275">
        <v>0.5</v>
      </c>
      <c r="H236" s="275">
        <v>0.4</v>
      </c>
      <c r="I236" s="275">
        <v>0.3</v>
      </c>
    </row>
    <row r="237" spans="1:13" ht="12" customHeight="1" x14ac:dyDescent="0.2">
      <c r="A237" s="355" t="s">
        <v>141</v>
      </c>
      <c r="B237" s="276">
        <v>0.1</v>
      </c>
      <c r="C237" s="276">
        <f>95.14069796/1000</f>
        <v>0.1</v>
      </c>
      <c r="D237" s="276">
        <f>143.72710046/1000</f>
        <v>0.1</v>
      </c>
      <c r="E237" s="276">
        <f>124.66205758/1000</f>
        <v>0.1</v>
      </c>
      <c r="F237" s="276">
        <f>124.85496151/1000</f>
        <v>0.1</v>
      </c>
      <c r="G237" s="276">
        <v>0.2</v>
      </c>
      <c r="H237" s="276">
        <v>0.2</v>
      </c>
      <c r="I237" s="276">
        <v>0.2</v>
      </c>
    </row>
    <row r="238" spans="1:13" ht="12" customHeight="1" x14ac:dyDescent="0.2">
      <c r="A238" s="194"/>
    </row>
    <row r="239" spans="1:13" ht="12" customHeight="1" x14ac:dyDescent="0.2"/>
    <row r="240" spans="1:13" ht="12" customHeight="1" x14ac:dyDescent="0.2"/>
  </sheetData>
  <mergeCells count="1">
    <mergeCell ref="A35:G35"/>
  </mergeCells>
  <phoneticPr fontId="17" type="noConversion"/>
  <pageMargins left="0.78740157480314965" right="0.78740157480314965" top="0.98425196850393704" bottom="0.98425196850393704" header="0.51181102362204722" footer="0.51181102362204722"/>
  <pageSetup paperSize="9" scale="57" fitToHeight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1"/>
  <sheetViews>
    <sheetView workbookViewId="0">
      <selection activeCell="A35" sqref="A35"/>
    </sheetView>
  </sheetViews>
  <sheetFormatPr defaultColWidth="11.42578125" defaultRowHeight="12.75" x14ac:dyDescent="0.2"/>
  <cols>
    <col min="1" max="1" width="58.7109375" style="68" customWidth="1"/>
    <col min="2" max="3" width="11.42578125" style="68"/>
    <col min="4" max="4" width="10" style="68" customWidth="1"/>
    <col min="5" max="10" width="11.42578125" style="68"/>
    <col min="11" max="16384" width="11.42578125" style="72"/>
  </cols>
  <sheetData>
    <row r="2" spans="1:13" ht="12.75" customHeight="1" x14ac:dyDescent="0.2"/>
    <row r="3" spans="1:13" ht="12.75" customHeight="1" x14ac:dyDescent="0.2">
      <c r="A3" s="356" t="s">
        <v>154</v>
      </c>
      <c r="F3" s="69"/>
      <c r="G3" s="70"/>
      <c r="H3" s="70"/>
      <c r="I3" s="70"/>
      <c r="J3" s="71"/>
    </row>
    <row r="4" spans="1:13" ht="12.75" customHeight="1" x14ac:dyDescent="0.2">
      <c r="A4" s="403"/>
      <c r="B4" s="430" t="s">
        <v>155</v>
      </c>
      <c r="C4" s="431"/>
      <c r="D4" s="431"/>
      <c r="E4" s="431"/>
      <c r="F4" s="431"/>
      <c r="G4" s="432"/>
      <c r="H4" s="433" t="s">
        <v>156</v>
      </c>
      <c r="I4" s="434"/>
      <c r="J4" s="434"/>
      <c r="K4" s="434"/>
      <c r="L4" s="434"/>
      <c r="M4" s="435"/>
    </row>
    <row r="5" spans="1:13" ht="12.75" customHeight="1" x14ac:dyDescent="0.2">
      <c r="A5" s="218"/>
      <c r="B5" s="219">
        <v>2010</v>
      </c>
      <c r="C5" s="220">
        <v>2011</v>
      </c>
      <c r="D5" s="220">
        <v>2012</v>
      </c>
      <c r="E5" s="221">
        <v>2013</v>
      </c>
      <c r="F5" s="221">
        <v>2014</v>
      </c>
      <c r="G5" s="222">
        <v>2015</v>
      </c>
      <c r="H5" s="220">
        <v>2010</v>
      </c>
      <c r="I5" s="220">
        <v>2011</v>
      </c>
      <c r="J5" s="223">
        <v>2012</v>
      </c>
      <c r="K5" s="223">
        <v>2013</v>
      </c>
      <c r="L5" s="223">
        <v>2014</v>
      </c>
      <c r="M5" s="224">
        <v>2015</v>
      </c>
    </row>
    <row r="6" spans="1:13" ht="12.75" customHeight="1" x14ac:dyDescent="0.2">
      <c r="A6" s="381" t="s">
        <v>157</v>
      </c>
      <c r="B6" s="225"/>
      <c r="C6" s="226"/>
      <c r="D6" s="226"/>
      <c r="E6" s="227"/>
      <c r="F6" s="227"/>
      <c r="G6" s="228"/>
      <c r="H6" s="226"/>
      <c r="I6" s="226"/>
      <c r="J6" s="229"/>
      <c r="K6" s="230"/>
      <c r="L6" s="230"/>
      <c r="M6" s="231"/>
    </row>
    <row r="7" spans="1:13" ht="12.75" customHeight="1" x14ac:dyDescent="0.2">
      <c r="A7" s="382" t="s">
        <v>158</v>
      </c>
      <c r="B7" s="233">
        <v>1.6</v>
      </c>
      <c r="C7" s="234">
        <v>1.5</v>
      </c>
      <c r="D7" s="234">
        <v>1.7</v>
      </c>
      <c r="E7" s="236">
        <v>1.3</v>
      </c>
      <c r="F7" s="236">
        <v>1.5</v>
      </c>
      <c r="G7" s="237">
        <v>1.5</v>
      </c>
      <c r="H7" s="234">
        <v>0.1</v>
      </c>
      <c r="I7" s="234">
        <v>0</v>
      </c>
      <c r="J7" s="234">
        <v>0</v>
      </c>
      <c r="K7" s="238">
        <v>0</v>
      </c>
      <c r="L7" s="238">
        <v>0</v>
      </c>
      <c r="M7" s="239">
        <v>0</v>
      </c>
    </row>
    <row r="8" spans="1:13" ht="12.75" customHeight="1" x14ac:dyDescent="0.2">
      <c r="A8" s="383" t="s">
        <v>159</v>
      </c>
      <c r="B8" s="233">
        <v>29</v>
      </c>
      <c r="C8" s="234">
        <v>10.6</v>
      </c>
      <c r="D8" s="234">
        <v>19.7</v>
      </c>
      <c r="E8" s="236">
        <v>14.2</v>
      </c>
      <c r="F8" s="236">
        <v>20.3</v>
      </c>
      <c r="G8" s="237">
        <v>20.5</v>
      </c>
      <c r="H8" s="234">
        <v>0.2</v>
      </c>
      <c r="I8" s="234">
        <v>0.3</v>
      </c>
      <c r="J8" s="234">
        <v>1.6</v>
      </c>
      <c r="K8" s="238">
        <v>1.5</v>
      </c>
      <c r="L8" s="238">
        <v>1.4</v>
      </c>
      <c r="M8" s="239">
        <v>0.4</v>
      </c>
    </row>
    <row r="9" spans="1:13" s="73" customFormat="1" ht="12.75" customHeight="1" x14ac:dyDescent="0.2">
      <c r="A9" s="235"/>
      <c r="B9" s="233"/>
      <c r="C9" s="234"/>
      <c r="D9" s="234"/>
      <c r="E9" s="236"/>
      <c r="F9" s="236"/>
      <c r="G9" s="237"/>
      <c r="H9" s="234"/>
      <c r="I9" s="234"/>
      <c r="J9" s="234"/>
      <c r="K9" s="238"/>
      <c r="L9" s="238"/>
      <c r="M9" s="239"/>
    </row>
    <row r="10" spans="1:13" ht="12.75" customHeight="1" x14ac:dyDescent="0.2">
      <c r="A10" s="384" t="s">
        <v>160</v>
      </c>
      <c r="B10" s="233">
        <v>1.6</v>
      </c>
      <c r="C10" s="234">
        <v>1.5</v>
      </c>
      <c r="D10" s="234">
        <v>1.6</v>
      </c>
      <c r="E10" s="236">
        <v>1.4</v>
      </c>
      <c r="F10" s="236">
        <v>1.6</v>
      </c>
      <c r="G10" s="237">
        <v>1.5</v>
      </c>
      <c r="H10" s="234">
        <v>0.1</v>
      </c>
      <c r="I10" s="234">
        <v>0</v>
      </c>
      <c r="J10" s="234">
        <v>0</v>
      </c>
      <c r="K10" s="238">
        <v>0</v>
      </c>
      <c r="L10" s="238">
        <v>0.1</v>
      </c>
      <c r="M10" s="239">
        <v>0.1</v>
      </c>
    </row>
    <row r="11" spans="1:13" ht="12.75" customHeight="1" x14ac:dyDescent="0.2">
      <c r="A11" s="232"/>
      <c r="B11" s="233"/>
      <c r="C11" s="234"/>
      <c r="D11" s="234"/>
      <c r="E11" s="236"/>
      <c r="F11" s="236"/>
      <c r="G11" s="237"/>
      <c r="H11" s="234"/>
      <c r="I11" s="234"/>
      <c r="J11" s="234"/>
      <c r="K11" s="238"/>
      <c r="L11" s="238"/>
      <c r="M11" s="239"/>
    </row>
    <row r="12" spans="1:13" ht="12.75" customHeight="1" x14ac:dyDescent="0.2">
      <c r="A12" s="384" t="s">
        <v>161</v>
      </c>
      <c r="B12" s="233">
        <v>1.7</v>
      </c>
      <c r="C12" s="234">
        <v>1.6</v>
      </c>
      <c r="D12" s="234">
        <v>1.7</v>
      </c>
      <c r="E12" s="236">
        <v>1.3</v>
      </c>
      <c r="F12" s="236">
        <v>1.5</v>
      </c>
      <c r="G12" s="237">
        <v>1.5</v>
      </c>
      <c r="H12" s="234">
        <v>0.1</v>
      </c>
      <c r="I12" s="234">
        <v>0.1</v>
      </c>
      <c r="J12" s="234">
        <v>0</v>
      </c>
      <c r="K12" s="238">
        <v>0</v>
      </c>
      <c r="L12" s="238">
        <v>0</v>
      </c>
      <c r="M12" s="239">
        <v>0</v>
      </c>
    </row>
    <row r="13" spans="1:13" ht="12.75" customHeight="1" x14ac:dyDescent="0.2">
      <c r="A13" s="384" t="s">
        <v>162</v>
      </c>
      <c r="B13" s="233">
        <v>0.2</v>
      </c>
      <c r="C13" s="234">
        <v>0.2</v>
      </c>
      <c r="D13" s="234">
        <v>0.1</v>
      </c>
      <c r="E13" s="236">
        <v>0.1</v>
      </c>
      <c r="F13" s="236">
        <v>0.1</v>
      </c>
      <c r="G13" s="237">
        <v>0.1</v>
      </c>
      <c r="H13" s="234">
        <v>8.7830781936645508E-2</v>
      </c>
      <c r="I13" s="234">
        <v>0.1</v>
      </c>
      <c r="J13" s="234">
        <v>0</v>
      </c>
      <c r="K13" s="238">
        <v>0</v>
      </c>
      <c r="L13" s="238">
        <v>0</v>
      </c>
      <c r="M13" s="239">
        <v>0</v>
      </c>
    </row>
    <row r="14" spans="1:13" ht="12.75" customHeight="1" x14ac:dyDescent="0.2">
      <c r="A14" s="384" t="s">
        <v>163</v>
      </c>
      <c r="B14" s="233">
        <v>2.4</v>
      </c>
      <c r="C14" s="234">
        <v>2.5</v>
      </c>
      <c r="D14" s="234">
        <v>2.5</v>
      </c>
      <c r="E14" s="236">
        <v>2.1</v>
      </c>
      <c r="F14" s="236">
        <v>2.1</v>
      </c>
      <c r="G14" s="237">
        <v>2.2000000000000002</v>
      </c>
      <c r="H14" s="234">
        <v>1.8</v>
      </c>
      <c r="I14" s="234">
        <v>2.1</v>
      </c>
      <c r="J14" s="234">
        <v>1.3</v>
      </c>
      <c r="K14" s="238">
        <v>1.1000000000000001</v>
      </c>
      <c r="L14" s="238">
        <v>1.2</v>
      </c>
      <c r="M14" s="239">
        <v>1.3</v>
      </c>
    </row>
    <row r="15" spans="1:13" ht="12.75" customHeight="1" x14ac:dyDescent="0.2">
      <c r="A15" s="241"/>
      <c r="B15" s="233"/>
      <c r="C15" s="234"/>
      <c r="D15" s="234"/>
      <c r="E15" s="236"/>
      <c r="F15" s="236"/>
      <c r="G15" s="237"/>
      <c r="H15" s="234"/>
      <c r="I15" s="234"/>
      <c r="J15" s="234"/>
      <c r="K15" s="238"/>
      <c r="L15" s="238"/>
      <c r="M15" s="239"/>
    </row>
    <row r="16" spans="1:13" ht="12.75" customHeight="1" x14ac:dyDescent="0.2">
      <c r="A16" s="384" t="s">
        <v>164</v>
      </c>
      <c r="B16" s="233">
        <v>7.2</v>
      </c>
      <c r="C16" s="234">
        <v>7.5</v>
      </c>
      <c r="D16" s="234">
        <v>8.1</v>
      </c>
      <c r="E16" s="236">
        <v>8.8000000000000007</v>
      </c>
      <c r="F16" s="236">
        <v>8.8000000000000007</v>
      </c>
      <c r="G16" s="237">
        <v>8.9</v>
      </c>
      <c r="H16" s="234">
        <v>7.7</v>
      </c>
      <c r="I16" s="234">
        <v>8.1</v>
      </c>
      <c r="J16" s="234">
        <v>8.3000000000000007</v>
      </c>
      <c r="K16" s="238">
        <v>9.1999999999999993</v>
      </c>
      <c r="L16" s="238">
        <v>9.5</v>
      </c>
      <c r="M16" s="239">
        <v>9.5</v>
      </c>
    </row>
    <row r="17" spans="1:13" ht="12.75" customHeight="1" x14ac:dyDescent="0.2">
      <c r="A17" s="384" t="s">
        <v>165</v>
      </c>
      <c r="B17" s="233">
        <v>46.9</v>
      </c>
      <c r="C17" s="234">
        <v>49</v>
      </c>
      <c r="D17" s="234">
        <v>56.6</v>
      </c>
      <c r="E17" s="236">
        <v>63.276123046875</v>
      </c>
      <c r="F17" s="236">
        <v>61</v>
      </c>
      <c r="G17" s="237">
        <v>60.2</v>
      </c>
      <c r="H17" s="234">
        <v>38.6</v>
      </c>
      <c r="I17" s="234">
        <v>39.9</v>
      </c>
      <c r="J17" s="234">
        <v>54.7</v>
      </c>
      <c r="K17" s="238">
        <v>61.3</v>
      </c>
      <c r="L17" s="238">
        <v>59</v>
      </c>
      <c r="M17" s="239">
        <v>59.3</v>
      </c>
    </row>
    <row r="18" spans="1:13" ht="12.75" customHeight="1" x14ac:dyDescent="0.2">
      <c r="A18" s="384" t="s">
        <v>166</v>
      </c>
      <c r="B18" s="233">
        <v>62.8</v>
      </c>
      <c r="C18" s="234">
        <v>63.4</v>
      </c>
      <c r="D18" s="234">
        <v>79.3</v>
      </c>
      <c r="E18" s="236">
        <v>81.8</v>
      </c>
      <c r="F18" s="236">
        <v>84.6</v>
      </c>
      <c r="G18" s="237">
        <v>77</v>
      </c>
      <c r="H18" s="234">
        <v>57.4</v>
      </c>
      <c r="I18" s="234">
        <v>59.9</v>
      </c>
      <c r="J18" s="234">
        <v>78.5</v>
      </c>
      <c r="K18" s="238">
        <v>80.5</v>
      </c>
      <c r="L18" s="238">
        <v>85.1</v>
      </c>
      <c r="M18" s="239">
        <v>88.9</v>
      </c>
    </row>
    <row r="19" spans="1:13" ht="12.75" customHeight="1" x14ac:dyDescent="0.2">
      <c r="A19" s="241"/>
      <c r="B19" s="233"/>
      <c r="C19" s="234"/>
      <c r="D19" s="234"/>
      <c r="E19" s="236"/>
      <c r="F19" s="236"/>
      <c r="G19" s="237"/>
      <c r="H19" s="234"/>
      <c r="I19" s="234"/>
      <c r="J19" s="234"/>
      <c r="K19" s="238"/>
      <c r="L19" s="238"/>
      <c r="M19" s="239"/>
    </row>
    <row r="20" spans="1:13" ht="12.75" customHeight="1" x14ac:dyDescent="0.2">
      <c r="A20" s="384" t="s">
        <v>167</v>
      </c>
      <c r="B20" s="233">
        <v>1.7</v>
      </c>
      <c r="C20" s="234">
        <v>1.6</v>
      </c>
      <c r="D20" s="234">
        <v>1.5</v>
      </c>
      <c r="E20" s="236">
        <v>1.5</v>
      </c>
      <c r="F20" s="236">
        <v>1.7</v>
      </c>
      <c r="G20" s="237">
        <v>1.7</v>
      </c>
      <c r="H20" s="234">
        <v>0</v>
      </c>
      <c r="I20" s="234">
        <v>0</v>
      </c>
      <c r="J20" s="234">
        <v>0.1</v>
      </c>
      <c r="K20" s="238">
        <v>0</v>
      </c>
      <c r="L20" s="238">
        <v>0</v>
      </c>
      <c r="M20" s="239">
        <v>0</v>
      </c>
    </row>
    <row r="21" spans="1:13" ht="12.75" customHeight="1" x14ac:dyDescent="0.2">
      <c r="A21" s="384" t="s">
        <v>168</v>
      </c>
      <c r="B21" s="233">
        <v>136.9</v>
      </c>
      <c r="C21" s="234">
        <v>158.5</v>
      </c>
      <c r="D21" s="234">
        <v>149.19999999999999</v>
      </c>
      <c r="E21" s="236">
        <v>145.80000000000001</v>
      </c>
      <c r="F21" s="236">
        <v>147.5</v>
      </c>
      <c r="G21" s="237">
        <v>145.1</v>
      </c>
      <c r="H21" s="234">
        <v>17.5</v>
      </c>
      <c r="I21" s="234">
        <v>20.2</v>
      </c>
      <c r="J21" s="234">
        <v>27.1</v>
      </c>
      <c r="K21" s="238">
        <v>14.3</v>
      </c>
      <c r="L21" s="238">
        <v>27.34771728515625</v>
      </c>
      <c r="M21" s="239">
        <v>22.6</v>
      </c>
    </row>
    <row r="22" spans="1:13" ht="12.75" customHeight="1" x14ac:dyDescent="0.2">
      <c r="A22" s="385" t="s">
        <v>169</v>
      </c>
      <c r="B22" s="233">
        <v>243.3</v>
      </c>
      <c r="C22" s="234">
        <v>246.2</v>
      </c>
      <c r="D22" s="234">
        <v>260.89999999999998</v>
      </c>
      <c r="E22" s="236">
        <v>268.2</v>
      </c>
      <c r="F22" s="236">
        <v>276.60000000000002</v>
      </c>
      <c r="G22" s="237">
        <v>278.2</v>
      </c>
      <c r="H22" s="234">
        <v>192.1</v>
      </c>
      <c r="I22" s="234">
        <v>191.1</v>
      </c>
      <c r="J22" s="234">
        <v>209.3</v>
      </c>
      <c r="K22" s="238">
        <v>218.8</v>
      </c>
      <c r="L22" s="238">
        <v>207</v>
      </c>
      <c r="M22" s="239">
        <v>208.9</v>
      </c>
    </row>
    <row r="23" spans="1:13" ht="12.75" customHeight="1" x14ac:dyDescent="0.2">
      <c r="A23" s="241"/>
      <c r="B23" s="233"/>
      <c r="C23" s="234"/>
      <c r="D23" s="234"/>
      <c r="E23" s="236"/>
      <c r="F23" s="236"/>
      <c r="G23" s="237"/>
      <c r="H23" s="234"/>
      <c r="I23" s="234"/>
      <c r="J23" s="234"/>
      <c r="K23" s="238"/>
      <c r="L23" s="238"/>
      <c r="M23" s="239"/>
    </row>
    <row r="24" spans="1:13" ht="12.75" customHeight="1" x14ac:dyDescent="0.2">
      <c r="A24" s="384" t="s">
        <v>170</v>
      </c>
      <c r="B24" s="233">
        <v>14.1</v>
      </c>
      <c r="C24" s="234">
        <v>19.3</v>
      </c>
      <c r="D24" s="234">
        <v>21.3</v>
      </c>
      <c r="E24" s="236">
        <v>17.8</v>
      </c>
      <c r="F24" s="236">
        <v>17.8</v>
      </c>
      <c r="G24" s="237">
        <v>18.399999999999999</v>
      </c>
      <c r="H24" s="234">
        <v>20.8</v>
      </c>
      <c r="I24" s="234">
        <v>15.3</v>
      </c>
      <c r="J24" s="234">
        <v>4.2</v>
      </c>
      <c r="K24" s="238">
        <v>18.399999999999999</v>
      </c>
      <c r="L24" s="238">
        <v>17.5</v>
      </c>
      <c r="M24" s="239">
        <v>19.600000000000001</v>
      </c>
    </row>
    <row r="25" spans="1:13" ht="12.75" customHeight="1" x14ac:dyDescent="0.2">
      <c r="A25" s="384" t="s">
        <v>171</v>
      </c>
      <c r="B25" s="233">
        <v>23.5</v>
      </c>
      <c r="C25" s="234">
        <v>21</v>
      </c>
      <c r="D25" s="234">
        <v>40</v>
      </c>
      <c r="E25" s="236">
        <v>44</v>
      </c>
      <c r="F25" s="236">
        <v>45.4</v>
      </c>
      <c r="G25" s="237">
        <v>45.6</v>
      </c>
      <c r="H25" s="234">
        <v>22.8</v>
      </c>
      <c r="I25" s="234">
        <v>23.7</v>
      </c>
      <c r="J25" s="234">
        <v>35.700000000000003</v>
      </c>
      <c r="K25" s="238">
        <v>38.700000000000003</v>
      </c>
      <c r="L25" s="238">
        <v>41.7</v>
      </c>
      <c r="M25" s="239">
        <v>42.3</v>
      </c>
    </row>
    <row r="26" spans="1:13" ht="12.75" customHeight="1" x14ac:dyDescent="0.2">
      <c r="A26" s="386"/>
      <c r="B26" s="233"/>
      <c r="C26" s="234"/>
      <c r="D26" s="234"/>
      <c r="E26" s="236"/>
      <c r="F26" s="236"/>
      <c r="G26" s="237"/>
      <c r="H26" s="234"/>
      <c r="I26" s="234"/>
      <c r="J26" s="234"/>
      <c r="K26" s="238"/>
      <c r="L26" s="238"/>
      <c r="M26" s="239"/>
    </row>
    <row r="27" spans="1:13" ht="12.75" customHeight="1" x14ac:dyDescent="0.2">
      <c r="A27" s="387" t="s">
        <v>172</v>
      </c>
      <c r="B27" s="233"/>
      <c r="C27" s="234"/>
      <c r="D27" s="234"/>
      <c r="E27" s="236"/>
      <c r="F27" s="236"/>
      <c r="G27" s="237"/>
      <c r="H27" s="234"/>
      <c r="I27" s="234"/>
      <c r="J27" s="234"/>
      <c r="K27" s="238"/>
      <c r="L27" s="238"/>
      <c r="M27" s="239"/>
    </row>
    <row r="28" spans="1:13" ht="12.75" customHeight="1" x14ac:dyDescent="0.2">
      <c r="A28" s="385" t="s">
        <v>173</v>
      </c>
      <c r="B28" s="233">
        <v>0.3</v>
      </c>
      <c r="C28" s="234">
        <v>0.3</v>
      </c>
      <c r="D28" s="234">
        <v>0.3</v>
      </c>
      <c r="E28" s="236">
        <v>0.1</v>
      </c>
      <c r="F28" s="236">
        <v>0.1</v>
      </c>
      <c r="G28" s="237">
        <v>0</v>
      </c>
      <c r="H28" s="234">
        <v>0</v>
      </c>
      <c r="I28" s="234">
        <v>0</v>
      </c>
      <c r="J28" s="234">
        <v>0</v>
      </c>
      <c r="K28" s="238">
        <v>0</v>
      </c>
      <c r="L28" s="238">
        <v>0</v>
      </c>
      <c r="M28" s="239">
        <v>0</v>
      </c>
    </row>
    <row r="29" spans="1:13" ht="12.75" customHeight="1" x14ac:dyDescent="0.2">
      <c r="A29" s="384" t="s">
        <v>174</v>
      </c>
      <c r="B29" s="233">
        <v>2.4629364013671875</v>
      </c>
      <c r="C29" s="234">
        <v>2.4</v>
      </c>
      <c r="D29" s="234">
        <v>2.5</v>
      </c>
      <c r="E29" s="236">
        <v>2.7</v>
      </c>
      <c r="F29" s="236">
        <v>3.1</v>
      </c>
      <c r="G29" s="237">
        <v>3</v>
      </c>
      <c r="H29" s="234">
        <v>0</v>
      </c>
      <c r="I29" s="234">
        <v>0</v>
      </c>
      <c r="J29" s="234">
        <v>0</v>
      </c>
      <c r="K29" s="238">
        <v>0</v>
      </c>
      <c r="L29" s="238">
        <v>0.1</v>
      </c>
      <c r="M29" s="239">
        <v>0</v>
      </c>
    </row>
    <row r="30" spans="1:13" ht="12.75" customHeight="1" x14ac:dyDescent="0.2">
      <c r="A30" s="384" t="s">
        <v>175</v>
      </c>
      <c r="B30" s="233">
        <v>5</v>
      </c>
      <c r="C30" s="234">
        <v>4.9000000000000004</v>
      </c>
      <c r="D30" s="234">
        <v>4.9000000000000004</v>
      </c>
      <c r="E30" s="236">
        <v>4.9000000000000004</v>
      </c>
      <c r="F30" s="236">
        <v>5.6</v>
      </c>
      <c r="G30" s="237">
        <v>5.5</v>
      </c>
      <c r="H30" s="234">
        <v>5.0999999999999996</v>
      </c>
      <c r="I30" s="234">
        <v>5.2</v>
      </c>
      <c r="J30" s="234">
        <v>5.5</v>
      </c>
      <c r="K30" s="238">
        <v>4.8</v>
      </c>
      <c r="L30" s="238">
        <v>5.2</v>
      </c>
      <c r="M30" s="239">
        <v>5.0999999999999996</v>
      </c>
    </row>
    <row r="31" spans="1:13" ht="12.75" customHeight="1" x14ac:dyDescent="0.2">
      <c r="A31" s="240"/>
      <c r="B31" s="233"/>
      <c r="C31" s="234"/>
      <c r="D31" s="234"/>
      <c r="E31" s="236"/>
      <c r="F31" s="236"/>
      <c r="G31" s="237"/>
      <c r="H31" s="234"/>
      <c r="I31" s="234"/>
      <c r="J31" s="234"/>
      <c r="K31" s="238"/>
      <c r="L31" s="238"/>
      <c r="M31" s="239"/>
    </row>
    <row r="32" spans="1:13" ht="12.75" customHeight="1" x14ac:dyDescent="0.2">
      <c r="A32" s="242" t="s">
        <v>176</v>
      </c>
      <c r="B32" s="233"/>
      <c r="C32" s="234"/>
      <c r="D32" s="234"/>
      <c r="E32" s="236"/>
      <c r="F32" s="236"/>
      <c r="G32" s="237"/>
      <c r="H32" s="234"/>
      <c r="I32" s="234"/>
      <c r="J32" s="234"/>
      <c r="K32" s="238"/>
      <c r="L32" s="238"/>
      <c r="M32" s="239"/>
    </row>
    <row r="33" spans="1:20" ht="12.75" customHeight="1" x14ac:dyDescent="0.2">
      <c r="A33" s="385" t="s">
        <v>173</v>
      </c>
      <c r="B33" s="233">
        <v>25.3</v>
      </c>
      <c r="C33" s="234">
        <v>25.3</v>
      </c>
      <c r="D33" s="234">
        <v>24.4</v>
      </c>
      <c r="E33" s="236">
        <v>23.9</v>
      </c>
      <c r="F33" s="236">
        <v>27.7</v>
      </c>
      <c r="G33" s="237">
        <v>28</v>
      </c>
      <c r="H33" s="234">
        <v>29.8</v>
      </c>
      <c r="I33" s="234">
        <v>29.4</v>
      </c>
      <c r="J33" s="234">
        <v>29.3</v>
      </c>
      <c r="K33" s="238">
        <v>30.1</v>
      </c>
      <c r="L33" s="238">
        <v>28.5</v>
      </c>
      <c r="M33" s="239">
        <v>28.4</v>
      </c>
    </row>
    <row r="34" spans="1:20" ht="12.75" customHeight="1" x14ac:dyDescent="0.2">
      <c r="A34" s="388" t="s">
        <v>175</v>
      </c>
      <c r="B34" s="233">
        <v>25.4</v>
      </c>
      <c r="C34" s="234">
        <v>24.9</v>
      </c>
      <c r="D34" s="234">
        <v>24.5</v>
      </c>
      <c r="E34" s="236">
        <v>24</v>
      </c>
      <c r="F34" s="236">
        <v>27.7</v>
      </c>
      <c r="G34" s="237">
        <v>28.1</v>
      </c>
      <c r="H34" s="234">
        <v>29.9</v>
      </c>
      <c r="I34" s="234">
        <v>29.5</v>
      </c>
      <c r="J34" s="234">
        <v>29.4</v>
      </c>
      <c r="K34" s="238">
        <v>30.2</v>
      </c>
      <c r="L34" s="238">
        <v>28.6</v>
      </c>
      <c r="M34" s="239">
        <v>28.4</v>
      </c>
    </row>
    <row r="35" spans="1:20" ht="12.75" customHeight="1" x14ac:dyDescent="0.2">
      <c r="A35" s="402" t="s">
        <v>262</v>
      </c>
      <c r="B35" s="243">
        <v>0.73</v>
      </c>
      <c r="C35" s="243">
        <v>0.81</v>
      </c>
      <c r="D35" s="243">
        <v>0.87</v>
      </c>
      <c r="E35" s="244">
        <v>0.93</v>
      </c>
      <c r="F35" s="244">
        <v>1.0463829040527344</v>
      </c>
      <c r="G35" s="245">
        <v>1.05</v>
      </c>
      <c r="H35" s="243">
        <v>0.9</v>
      </c>
      <c r="I35" s="243">
        <v>1.04</v>
      </c>
      <c r="J35" s="243">
        <v>1.1399999999999999</v>
      </c>
      <c r="K35" s="246">
        <v>1.1499999999999999</v>
      </c>
      <c r="L35" s="246">
        <v>1.1871490478515625</v>
      </c>
      <c r="M35" s="247">
        <v>1.18</v>
      </c>
    </row>
    <row r="36" spans="1:20" ht="12.75" customHeight="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</row>
    <row r="37" spans="1:20" ht="12.75" customHeight="1" x14ac:dyDescent="0.2">
      <c r="A37" s="75"/>
      <c r="B37" s="75"/>
      <c r="C37" s="75"/>
    </row>
    <row r="38" spans="1:20" ht="12.75" customHeight="1" x14ac:dyDescent="0.2">
      <c r="A38" s="356" t="s">
        <v>232</v>
      </c>
      <c r="B38" s="74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7"/>
      <c r="T38" s="77"/>
    </row>
    <row r="39" spans="1:20" ht="12.75" customHeight="1" x14ac:dyDescent="0.2">
      <c r="A39" s="78"/>
      <c r="B39" s="154">
        <v>2004</v>
      </c>
      <c r="C39" s="154">
        <v>2006</v>
      </c>
      <c r="D39" s="154">
        <v>2008</v>
      </c>
      <c r="E39" s="154">
        <v>2009</v>
      </c>
      <c r="F39" s="154">
        <v>2010</v>
      </c>
      <c r="G39" s="154">
        <v>2011</v>
      </c>
      <c r="H39" s="154">
        <v>2012</v>
      </c>
      <c r="I39" s="154">
        <v>2013</v>
      </c>
      <c r="J39" s="154">
        <v>2014</v>
      </c>
      <c r="K39" s="207">
        <v>2015</v>
      </c>
    </row>
    <row r="40" spans="1:20" ht="12.75" customHeight="1" x14ac:dyDescent="0.2">
      <c r="A40" s="380" t="s">
        <v>157</v>
      </c>
      <c r="B40" s="90"/>
      <c r="C40" s="90"/>
      <c r="D40" s="90"/>
      <c r="E40" s="96"/>
      <c r="F40" s="90"/>
      <c r="G40" s="94"/>
      <c r="H40" s="94"/>
      <c r="I40" s="116"/>
      <c r="J40" s="116"/>
      <c r="K40" s="145"/>
    </row>
    <row r="41" spans="1:20" ht="12.75" customHeight="1" x14ac:dyDescent="0.2">
      <c r="A41" s="79"/>
      <c r="B41" s="90"/>
      <c r="C41" s="90"/>
      <c r="D41" s="90"/>
      <c r="E41" s="96"/>
      <c r="F41" s="90"/>
      <c r="G41" s="94"/>
      <c r="H41" s="94"/>
      <c r="I41" s="144"/>
      <c r="J41" s="144"/>
      <c r="K41" s="145"/>
    </row>
    <row r="42" spans="1:20" ht="12.75" customHeight="1" x14ac:dyDescent="0.2">
      <c r="A42" s="389" t="s">
        <v>177</v>
      </c>
      <c r="B42" s="91"/>
      <c r="C42" s="91"/>
      <c r="D42" s="91"/>
      <c r="E42" s="97"/>
      <c r="F42" s="90"/>
      <c r="G42" s="94"/>
      <c r="H42" s="94"/>
      <c r="I42" s="144"/>
      <c r="J42" s="144"/>
      <c r="K42" s="145"/>
    </row>
    <row r="43" spans="1:20" ht="12.75" customHeight="1" x14ac:dyDescent="0.2">
      <c r="A43" s="390" t="s">
        <v>178</v>
      </c>
      <c r="B43" s="92">
        <v>3</v>
      </c>
      <c r="C43" s="98">
        <v>3.4</v>
      </c>
      <c r="D43" s="98"/>
      <c r="E43" s="84"/>
      <c r="F43" s="99"/>
      <c r="G43" s="94"/>
      <c r="H43" s="94"/>
      <c r="I43" s="144"/>
      <c r="J43" s="144"/>
      <c r="K43" s="145"/>
    </row>
    <row r="44" spans="1:20" ht="12.75" customHeight="1" x14ac:dyDescent="0.2">
      <c r="A44" s="391" t="s">
        <v>179</v>
      </c>
      <c r="B44" s="93">
        <v>5.2</v>
      </c>
      <c r="C44" s="98">
        <v>5.5</v>
      </c>
      <c r="D44" s="98"/>
      <c r="E44" s="84"/>
      <c r="F44" s="99"/>
      <c r="G44" s="94"/>
      <c r="H44" s="94"/>
      <c r="I44" s="144"/>
      <c r="J44" s="144"/>
      <c r="K44" s="145"/>
    </row>
    <row r="45" spans="1:20" ht="12.75" customHeight="1" x14ac:dyDescent="0.2">
      <c r="A45" s="391" t="s">
        <v>180</v>
      </c>
      <c r="B45" s="92">
        <v>1.5</v>
      </c>
      <c r="C45" s="98">
        <v>1.6</v>
      </c>
      <c r="D45" s="98"/>
      <c r="E45" s="84"/>
      <c r="F45" s="99"/>
      <c r="G45" s="94"/>
      <c r="H45" s="94"/>
      <c r="I45" s="144"/>
      <c r="J45" s="144"/>
      <c r="K45" s="145"/>
    </row>
    <row r="46" spans="1:20" ht="12.75" customHeight="1" x14ac:dyDescent="0.2">
      <c r="A46" s="390" t="s">
        <v>181</v>
      </c>
      <c r="B46" s="92">
        <v>1.6</v>
      </c>
      <c r="C46" s="98">
        <v>1.7</v>
      </c>
      <c r="D46" s="98"/>
      <c r="E46" s="84"/>
      <c r="F46" s="99"/>
      <c r="G46" s="94"/>
      <c r="H46" s="94"/>
      <c r="I46" s="144"/>
      <c r="J46" s="144"/>
      <c r="K46" s="145"/>
    </row>
    <row r="47" spans="1:20" ht="12.75" customHeight="1" x14ac:dyDescent="0.2">
      <c r="A47" s="391" t="s">
        <v>182</v>
      </c>
      <c r="B47" s="92">
        <v>3.8</v>
      </c>
      <c r="C47" s="98">
        <v>3.7</v>
      </c>
      <c r="D47" s="98"/>
      <c r="E47" s="84"/>
      <c r="F47" s="99"/>
      <c r="G47" s="94"/>
      <c r="H47" s="94"/>
      <c r="I47" s="144"/>
      <c r="J47" s="144"/>
      <c r="K47" s="145"/>
    </row>
    <row r="48" spans="1:20" ht="12.75" customHeight="1" x14ac:dyDescent="0.2">
      <c r="A48" s="391" t="s">
        <v>183</v>
      </c>
      <c r="B48" s="92">
        <v>1</v>
      </c>
      <c r="C48" s="98">
        <v>2</v>
      </c>
      <c r="D48" s="98"/>
      <c r="E48" s="84"/>
      <c r="F48" s="99"/>
      <c r="G48" s="94"/>
      <c r="H48" s="94"/>
      <c r="I48" s="144"/>
      <c r="J48" s="144"/>
      <c r="K48" s="145"/>
    </row>
    <row r="49" spans="1:11" ht="12.75" customHeight="1" x14ac:dyDescent="0.2">
      <c r="A49" s="391" t="s">
        <v>184</v>
      </c>
      <c r="B49" s="92"/>
      <c r="C49" s="98"/>
      <c r="D49" s="98">
        <v>1.5</v>
      </c>
      <c r="E49" s="84">
        <v>1.5</v>
      </c>
      <c r="F49" s="99">
        <v>1.5</v>
      </c>
      <c r="G49" s="99">
        <v>1.5</v>
      </c>
      <c r="H49" s="99">
        <v>1.5</v>
      </c>
      <c r="I49" s="115">
        <v>1.6</v>
      </c>
      <c r="J49" s="115">
        <v>2.6</v>
      </c>
      <c r="K49" s="146">
        <v>2.8</v>
      </c>
    </row>
    <row r="50" spans="1:11" ht="12.75" customHeight="1" x14ac:dyDescent="0.2">
      <c r="A50" s="391" t="s">
        <v>185</v>
      </c>
      <c r="B50" s="92"/>
      <c r="C50" s="98"/>
      <c r="D50" s="98">
        <v>4.2</v>
      </c>
      <c r="E50" s="84">
        <v>4.0999999999999996</v>
      </c>
      <c r="F50" s="99">
        <v>4.2</v>
      </c>
      <c r="G50" s="99">
        <v>4.2</v>
      </c>
      <c r="H50" s="99">
        <v>4.2</v>
      </c>
      <c r="I50" s="115">
        <v>4.2</v>
      </c>
      <c r="J50" s="115">
        <v>4.3</v>
      </c>
      <c r="K50" s="146">
        <v>4.3</v>
      </c>
    </row>
    <row r="51" spans="1:11" ht="12.75" customHeight="1" x14ac:dyDescent="0.2">
      <c r="A51" s="391" t="s">
        <v>186</v>
      </c>
      <c r="B51" s="92"/>
      <c r="C51" s="98"/>
      <c r="D51" s="98">
        <v>1.1000000000000001</v>
      </c>
      <c r="E51" s="84">
        <v>1.1000000000000001</v>
      </c>
      <c r="F51" s="99">
        <v>1.1000000000000001</v>
      </c>
      <c r="G51" s="99">
        <v>1.1000000000000001</v>
      </c>
      <c r="H51" s="99">
        <v>1.1000000000000001</v>
      </c>
      <c r="I51" s="115">
        <v>1.1000000000000001</v>
      </c>
      <c r="J51" s="115">
        <v>1.2</v>
      </c>
      <c r="K51" s="146">
        <v>1.1000000000000001</v>
      </c>
    </row>
    <row r="52" spans="1:11" ht="12.75" customHeight="1" x14ac:dyDescent="0.2">
      <c r="B52" s="94"/>
      <c r="C52" s="94"/>
      <c r="D52" s="94"/>
      <c r="E52" s="94"/>
      <c r="F52" s="94"/>
      <c r="G52" s="99"/>
      <c r="H52" s="99"/>
      <c r="I52" s="115"/>
      <c r="J52" s="115"/>
      <c r="K52" s="146"/>
    </row>
    <row r="53" spans="1:11" ht="12.75" customHeight="1" x14ac:dyDescent="0.2">
      <c r="A53" s="389" t="s">
        <v>187</v>
      </c>
      <c r="B53" s="92"/>
      <c r="C53" s="98"/>
      <c r="D53" s="98"/>
      <c r="E53" s="84"/>
      <c r="F53" s="99"/>
      <c r="G53" s="99"/>
      <c r="H53" s="99"/>
      <c r="I53" s="115"/>
      <c r="J53" s="115"/>
      <c r="K53" s="146"/>
    </row>
    <row r="54" spans="1:11" ht="12.75" customHeight="1" x14ac:dyDescent="0.2">
      <c r="A54" s="391" t="s">
        <v>188</v>
      </c>
      <c r="B54" s="92">
        <v>35.6937255859375</v>
      </c>
      <c r="C54" s="98">
        <v>47.9</v>
      </c>
      <c r="D54" s="98"/>
      <c r="E54" s="84"/>
      <c r="F54" s="99"/>
      <c r="G54" s="99"/>
      <c r="H54" s="99"/>
      <c r="I54" s="115"/>
      <c r="J54" s="115"/>
      <c r="K54" s="146"/>
    </row>
    <row r="55" spans="1:11" ht="12.75" customHeight="1" x14ac:dyDescent="0.2">
      <c r="A55" s="391" t="s">
        <v>189</v>
      </c>
      <c r="B55" s="92">
        <v>35.299999999999997</v>
      </c>
      <c r="C55" s="98">
        <v>37.200000000000003</v>
      </c>
      <c r="D55" s="98"/>
      <c r="E55" s="84"/>
      <c r="F55" s="99"/>
      <c r="G55" s="99"/>
      <c r="H55" s="99"/>
      <c r="I55" s="115"/>
      <c r="J55" s="115"/>
      <c r="K55" s="146"/>
    </row>
    <row r="56" spans="1:11" ht="12.75" customHeight="1" x14ac:dyDescent="0.2">
      <c r="A56" s="391" t="s">
        <v>190</v>
      </c>
      <c r="B56" s="92"/>
      <c r="C56" s="98"/>
      <c r="D56" s="98">
        <v>50.2</v>
      </c>
      <c r="E56" s="84">
        <v>75.3</v>
      </c>
      <c r="F56" s="99">
        <v>75.599999999999994</v>
      </c>
      <c r="G56" s="99">
        <v>73</v>
      </c>
      <c r="H56" s="99">
        <v>74.8</v>
      </c>
      <c r="I56" s="115">
        <v>75.099999999999994</v>
      </c>
      <c r="J56" s="115">
        <v>84</v>
      </c>
      <c r="K56" s="146">
        <v>84.8</v>
      </c>
    </row>
    <row r="57" spans="1:11" ht="12.75" customHeight="1" x14ac:dyDescent="0.2">
      <c r="A57" s="80"/>
      <c r="B57" s="92"/>
      <c r="C57" s="98"/>
      <c r="D57" s="98"/>
      <c r="E57" s="84"/>
      <c r="F57" s="99"/>
      <c r="G57" s="99"/>
      <c r="H57" s="99"/>
      <c r="I57" s="115"/>
      <c r="J57" s="115"/>
      <c r="K57" s="146"/>
    </row>
    <row r="58" spans="1:11" ht="12.75" customHeight="1" x14ac:dyDescent="0.2">
      <c r="A58" s="380" t="s">
        <v>191</v>
      </c>
      <c r="B58" s="92"/>
      <c r="C58" s="98"/>
      <c r="D58" s="98"/>
      <c r="E58" s="84"/>
      <c r="F58" s="99"/>
      <c r="G58" s="99"/>
      <c r="H58" s="99"/>
      <c r="I58" s="115"/>
      <c r="J58" s="115"/>
      <c r="K58" s="146"/>
    </row>
    <row r="59" spans="1:11" ht="12.75" customHeight="1" x14ac:dyDescent="0.2">
      <c r="A59" s="79"/>
      <c r="B59" s="92"/>
      <c r="C59" s="98"/>
      <c r="D59" s="98"/>
      <c r="E59" s="84"/>
      <c r="F59" s="99"/>
      <c r="G59" s="99"/>
      <c r="H59" s="99"/>
      <c r="I59" s="115"/>
      <c r="J59" s="115"/>
      <c r="K59" s="146"/>
    </row>
    <row r="60" spans="1:11" ht="12.75" customHeight="1" x14ac:dyDescent="0.2">
      <c r="A60" s="389" t="s">
        <v>177</v>
      </c>
      <c r="B60" s="92"/>
      <c r="C60" s="98"/>
      <c r="D60" s="98"/>
      <c r="E60" s="84"/>
      <c r="F60" s="99"/>
      <c r="G60" s="99"/>
      <c r="H60" s="99"/>
      <c r="I60" s="115"/>
      <c r="J60" s="115"/>
      <c r="K60" s="146"/>
    </row>
    <row r="61" spans="1:11" ht="12.75" customHeight="1" x14ac:dyDescent="0.2">
      <c r="A61" s="379" t="s">
        <v>192</v>
      </c>
      <c r="B61" s="92">
        <v>1.5</v>
      </c>
      <c r="C61" s="98">
        <v>1.4</v>
      </c>
      <c r="D61" s="98">
        <v>1.3</v>
      </c>
      <c r="E61" s="84">
        <v>1.4</v>
      </c>
      <c r="F61" s="99">
        <v>1.2</v>
      </c>
      <c r="G61" s="99">
        <v>1.3</v>
      </c>
      <c r="H61" s="99">
        <v>1.3</v>
      </c>
      <c r="I61" s="115">
        <v>1.3</v>
      </c>
      <c r="J61" s="115">
        <v>1.4</v>
      </c>
      <c r="K61" s="146">
        <v>1.2</v>
      </c>
    </row>
    <row r="62" spans="1:11" ht="12.75" customHeight="1" x14ac:dyDescent="0.2">
      <c r="A62" s="391" t="s">
        <v>193</v>
      </c>
      <c r="B62" s="92">
        <v>1.2</v>
      </c>
      <c r="C62" s="98">
        <v>1.3</v>
      </c>
      <c r="D62" s="98">
        <v>1.3</v>
      </c>
      <c r="E62" s="84">
        <v>1.3</v>
      </c>
      <c r="F62" s="98">
        <v>1.3</v>
      </c>
      <c r="G62" s="99">
        <v>1.4</v>
      </c>
      <c r="H62" s="99">
        <v>1.4</v>
      </c>
      <c r="I62" s="115">
        <v>1.5</v>
      </c>
      <c r="J62" s="115">
        <v>1.5</v>
      </c>
      <c r="K62" s="146">
        <v>1.5</v>
      </c>
    </row>
    <row r="63" spans="1:11" ht="12.75" customHeight="1" x14ac:dyDescent="0.2">
      <c r="A63" s="379" t="s">
        <v>194</v>
      </c>
      <c r="B63" s="92"/>
      <c r="C63" s="98"/>
      <c r="D63" s="98">
        <v>0</v>
      </c>
      <c r="E63" s="84">
        <v>0</v>
      </c>
      <c r="F63" s="99">
        <v>0</v>
      </c>
      <c r="G63" s="99">
        <v>0</v>
      </c>
      <c r="H63" s="99">
        <v>0</v>
      </c>
      <c r="I63" s="115">
        <v>0</v>
      </c>
      <c r="J63" s="115">
        <v>0</v>
      </c>
      <c r="K63" s="146">
        <v>0</v>
      </c>
    </row>
    <row r="64" spans="1:11" ht="12.75" customHeight="1" x14ac:dyDescent="0.2">
      <c r="A64" s="389" t="s">
        <v>187</v>
      </c>
      <c r="B64" s="92"/>
      <c r="C64" s="98"/>
      <c r="D64" s="98"/>
      <c r="E64" s="84"/>
      <c r="F64" s="99"/>
      <c r="G64" s="99"/>
      <c r="H64" s="99"/>
      <c r="I64" s="115"/>
      <c r="J64" s="115"/>
      <c r="K64" s="146"/>
    </row>
    <row r="65" spans="1:16" ht="12.75" customHeight="1" x14ac:dyDescent="0.2">
      <c r="A65" s="392" t="s">
        <v>195</v>
      </c>
      <c r="B65" s="95">
        <v>3.9</v>
      </c>
      <c r="C65" s="85">
        <v>4.4000000000000004</v>
      </c>
      <c r="D65" s="85">
        <v>3.3</v>
      </c>
      <c r="E65" s="85">
        <v>3.2</v>
      </c>
      <c r="F65" s="85">
        <v>3.9</v>
      </c>
      <c r="G65" s="100">
        <v>4.4000000000000004</v>
      </c>
      <c r="H65" s="100">
        <v>3.2</v>
      </c>
      <c r="I65" s="118">
        <v>3.1</v>
      </c>
      <c r="J65" s="118">
        <v>3.2</v>
      </c>
      <c r="K65" s="147">
        <v>3.3</v>
      </c>
    </row>
    <row r="66" spans="1:16" ht="12.75" customHeight="1" x14ac:dyDescent="0.2"/>
    <row r="67" spans="1:16" ht="12.75" customHeight="1" x14ac:dyDescent="0.2"/>
    <row r="68" spans="1:16" ht="12.75" customHeight="1" x14ac:dyDescent="0.2">
      <c r="A68" s="393" t="s">
        <v>196</v>
      </c>
      <c r="B68" s="142"/>
      <c r="C68" s="142"/>
      <c r="D68" s="142"/>
      <c r="E68" s="142"/>
      <c r="F68" s="142"/>
      <c r="G68" s="142"/>
      <c r="H68" s="141"/>
      <c r="I68" s="81"/>
      <c r="J68" s="81"/>
      <c r="K68" s="81"/>
      <c r="M68" s="81"/>
      <c r="N68" s="81"/>
      <c r="O68" s="81"/>
      <c r="P68" s="73"/>
    </row>
    <row r="69" spans="1:16" ht="12.75" customHeight="1" x14ac:dyDescent="0.2">
      <c r="A69" s="82"/>
      <c r="B69" s="436" t="s">
        <v>214</v>
      </c>
      <c r="C69" s="436"/>
      <c r="D69" s="436"/>
      <c r="E69" s="436"/>
      <c r="F69" s="436"/>
      <c r="G69" s="437"/>
      <c r="H69" s="438" t="s">
        <v>215</v>
      </c>
      <c r="I69" s="436"/>
      <c r="J69" s="436"/>
      <c r="K69" s="436"/>
      <c r="L69" s="436"/>
      <c r="M69" s="437"/>
    </row>
    <row r="70" spans="1:16" ht="12.75" customHeight="1" x14ac:dyDescent="0.2">
      <c r="A70" s="112"/>
      <c r="B70" s="103">
        <v>2010</v>
      </c>
      <c r="C70" s="103">
        <v>2011</v>
      </c>
      <c r="D70" s="103">
        <v>2012</v>
      </c>
      <c r="E70" s="103">
        <v>2013</v>
      </c>
      <c r="F70" s="103">
        <v>2014</v>
      </c>
      <c r="G70" s="202">
        <v>2015</v>
      </c>
      <c r="H70" s="103">
        <v>2010</v>
      </c>
      <c r="I70" s="103">
        <v>2011</v>
      </c>
      <c r="J70" s="103">
        <v>2012</v>
      </c>
      <c r="K70" s="103">
        <v>2013</v>
      </c>
      <c r="L70" s="103">
        <v>2014</v>
      </c>
      <c r="M70" s="202">
        <v>2015</v>
      </c>
    </row>
    <row r="71" spans="1:16" ht="12.75" customHeight="1" x14ac:dyDescent="0.2">
      <c r="A71" s="356" t="s">
        <v>197</v>
      </c>
      <c r="B71" s="104"/>
      <c r="C71" s="104"/>
      <c r="D71" s="104"/>
      <c r="E71" s="104"/>
      <c r="F71" s="104"/>
      <c r="G71" s="204"/>
      <c r="H71" s="88"/>
      <c r="I71" s="88"/>
      <c r="J71" s="104"/>
      <c r="K71" s="88"/>
      <c r="L71" s="88"/>
      <c r="M71" s="204"/>
    </row>
    <row r="72" spans="1:16" ht="12.75" customHeight="1" x14ac:dyDescent="0.2">
      <c r="A72" s="394" t="s">
        <v>198</v>
      </c>
      <c r="B72" s="162">
        <v>63.77</v>
      </c>
      <c r="C72" s="89">
        <v>64.28</v>
      </c>
      <c r="D72" s="153">
        <v>61.28</v>
      </c>
      <c r="E72" s="153">
        <v>61.5</v>
      </c>
      <c r="F72" s="153">
        <v>70.2</v>
      </c>
      <c r="G72" s="208">
        <v>85.8</v>
      </c>
      <c r="H72" s="89">
        <v>157.1</v>
      </c>
      <c r="I72" s="89">
        <v>161.69</v>
      </c>
      <c r="J72" s="153">
        <v>162.88</v>
      </c>
      <c r="K72" s="89">
        <v>164</v>
      </c>
      <c r="L72" s="89">
        <v>175.6</v>
      </c>
      <c r="M72" s="205">
        <v>249</v>
      </c>
    </row>
    <row r="73" spans="1:16" ht="12.75" customHeight="1" x14ac:dyDescent="0.2">
      <c r="A73" s="394" t="s">
        <v>199</v>
      </c>
      <c r="B73" s="162">
        <v>56.99</v>
      </c>
      <c r="C73" s="89">
        <v>56.9</v>
      </c>
      <c r="D73" s="153">
        <v>56.44</v>
      </c>
      <c r="E73" s="153">
        <v>56.8</v>
      </c>
      <c r="F73" s="153">
        <v>64</v>
      </c>
      <c r="G73" s="208">
        <v>66.400000000000006</v>
      </c>
      <c r="H73" s="89">
        <v>146.15</v>
      </c>
      <c r="I73" s="89">
        <v>150.24</v>
      </c>
      <c r="J73" s="153">
        <v>152.29</v>
      </c>
      <c r="K73" s="89">
        <v>153.19999999999999</v>
      </c>
      <c r="L73" s="89">
        <v>165.1</v>
      </c>
      <c r="M73" s="205">
        <v>193.9</v>
      </c>
    </row>
    <row r="74" spans="1:16" ht="12.75" customHeight="1" x14ac:dyDescent="0.2">
      <c r="A74" s="356" t="s">
        <v>200</v>
      </c>
      <c r="B74" s="162"/>
      <c r="C74" s="89"/>
      <c r="D74" s="89"/>
      <c r="E74" s="89"/>
      <c r="F74" s="89"/>
      <c r="G74" s="205"/>
      <c r="H74" s="89"/>
      <c r="I74" s="89"/>
      <c r="J74" s="89"/>
      <c r="K74" s="89"/>
      <c r="L74" s="89"/>
      <c r="M74" s="205"/>
    </row>
    <row r="75" spans="1:16" ht="12.75" customHeight="1" x14ac:dyDescent="0.2">
      <c r="A75" s="394" t="s">
        <v>201</v>
      </c>
      <c r="B75" s="162">
        <v>60.9</v>
      </c>
      <c r="C75" s="89">
        <v>65.08</v>
      </c>
      <c r="D75" s="153">
        <v>61.28</v>
      </c>
      <c r="E75" s="153">
        <v>59.8</v>
      </c>
      <c r="F75" s="153">
        <v>50.1</v>
      </c>
      <c r="G75" s="208">
        <v>63.3</v>
      </c>
      <c r="H75" s="89">
        <v>157.1</v>
      </c>
      <c r="I75" s="89">
        <v>157.93</v>
      </c>
      <c r="J75" s="153">
        <v>159.06</v>
      </c>
      <c r="K75" s="89">
        <v>164</v>
      </c>
      <c r="L75" s="89">
        <v>175.6</v>
      </c>
      <c r="M75" s="205">
        <v>249</v>
      </c>
    </row>
    <row r="76" spans="1:16" ht="12.75" customHeight="1" x14ac:dyDescent="0.2">
      <c r="A76" s="201" t="s">
        <v>202</v>
      </c>
      <c r="B76" s="162">
        <v>28.92</v>
      </c>
      <c r="C76" s="89">
        <v>28.71</v>
      </c>
      <c r="D76" s="153">
        <v>28.67</v>
      </c>
      <c r="E76" s="153">
        <v>28.9</v>
      </c>
      <c r="F76" s="153">
        <v>29.4</v>
      </c>
      <c r="G76" s="208">
        <v>29.3</v>
      </c>
      <c r="H76" s="89">
        <v>142.80000000000001</v>
      </c>
      <c r="I76" s="89">
        <v>146.57</v>
      </c>
      <c r="J76" s="153">
        <v>148.69</v>
      </c>
      <c r="K76" s="89">
        <v>149</v>
      </c>
      <c r="L76" s="89">
        <v>161.1</v>
      </c>
      <c r="M76" s="205">
        <v>193.9</v>
      </c>
    </row>
    <row r="77" spans="1:16" ht="12.75" customHeight="1" x14ac:dyDescent="0.2">
      <c r="A77" s="7" t="s">
        <v>234</v>
      </c>
      <c r="B77" s="162"/>
      <c r="C77" s="89"/>
      <c r="D77" s="89"/>
      <c r="E77" s="89"/>
      <c r="F77" s="89"/>
      <c r="G77" s="205"/>
      <c r="H77" s="89"/>
      <c r="I77" s="89"/>
      <c r="J77" s="89"/>
      <c r="K77" s="89"/>
      <c r="L77" s="89"/>
      <c r="M77" s="205"/>
    </row>
    <row r="78" spans="1:16" ht="12.75" customHeight="1" x14ac:dyDescent="0.2">
      <c r="A78" s="395" t="s">
        <v>203</v>
      </c>
      <c r="B78" s="162">
        <v>330.17</v>
      </c>
      <c r="C78" s="89">
        <v>331.69</v>
      </c>
      <c r="D78" s="153">
        <v>338.93</v>
      </c>
      <c r="E78" s="153">
        <v>339.8</v>
      </c>
      <c r="F78" s="153">
        <v>362.6</v>
      </c>
      <c r="G78" s="208">
        <v>388.7</v>
      </c>
      <c r="H78" s="89">
        <v>396.33</v>
      </c>
      <c r="I78" s="89">
        <v>402.73</v>
      </c>
      <c r="J78" s="153">
        <v>402.55</v>
      </c>
      <c r="K78" s="89">
        <v>404.1</v>
      </c>
      <c r="L78" s="89">
        <v>425.3</v>
      </c>
      <c r="M78" s="205">
        <v>526.70000000000005</v>
      </c>
    </row>
    <row r="79" spans="1:16" ht="12.75" customHeight="1" x14ac:dyDescent="0.2">
      <c r="A79" s="395" t="s">
        <v>204</v>
      </c>
      <c r="B79" s="162">
        <v>299.39999999999998</v>
      </c>
      <c r="C79" s="89">
        <v>300.07</v>
      </c>
      <c r="D79" s="153">
        <v>307.45</v>
      </c>
      <c r="E79" s="153">
        <v>308.2</v>
      </c>
      <c r="F79" s="153">
        <v>330.7</v>
      </c>
      <c r="G79" s="208">
        <v>339.2</v>
      </c>
      <c r="H79" s="89">
        <v>385.34</v>
      </c>
      <c r="I79" s="89">
        <v>391.27</v>
      </c>
      <c r="J79" s="153">
        <v>391.81</v>
      </c>
      <c r="K79" s="89">
        <v>393.4</v>
      </c>
      <c r="L79" s="89">
        <v>413.2</v>
      </c>
      <c r="M79" s="205">
        <v>446.8</v>
      </c>
    </row>
    <row r="80" spans="1:16" ht="12.75" customHeight="1" x14ac:dyDescent="0.2">
      <c r="A80" s="291" t="s">
        <v>233</v>
      </c>
      <c r="B80" s="162"/>
      <c r="C80" s="89"/>
      <c r="D80" s="89"/>
      <c r="E80" s="89"/>
      <c r="F80" s="89"/>
      <c r="G80" s="205"/>
      <c r="H80" s="89"/>
      <c r="I80" s="89"/>
      <c r="J80" s="89"/>
      <c r="K80" s="89"/>
      <c r="L80" s="89"/>
      <c r="M80" s="205"/>
    </row>
    <row r="81" spans="1:13" ht="12.75" customHeight="1" x14ac:dyDescent="0.2">
      <c r="A81" s="394" t="s">
        <v>205</v>
      </c>
      <c r="B81" s="162">
        <v>330.17</v>
      </c>
      <c r="C81" s="89">
        <v>340.87</v>
      </c>
      <c r="D81" s="153">
        <v>348.52</v>
      </c>
      <c r="E81" s="153">
        <v>333.1</v>
      </c>
      <c r="F81" s="153">
        <v>350.6</v>
      </c>
      <c r="G81" s="208">
        <v>376</v>
      </c>
      <c r="H81" s="89">
        <v>396.33</v>
      </c>
      <c r="I81" s="89">
        <v>399.32</v>
      </c>
      <c r="J81" s="153">
        <v>399.13</v>
      </c>
      <c r="K81" s="89">
        <v>404.1</v>
      </c>
      <c r="L81" s="89">
        <v>425.3</v>
      </c>
      <c r="M81" s="205">
        <v>526.70000000000005</v>
      </c>
    </row>
    <row r="82" spans="1:13" ht="12.75" customHeight="1" x14ac:dyDescent="0.2">
      <c r="A82" s="396" t="s">
        <v>206</v>
      </c>
      <c r="B82" s="162">
        <v>296.5</v>
      </c>
      <c r="C82" s="89">
        <v>296.8</v>
      </c>
      <c r="D82" s="153">
        <v>294.39999999999998</v>
      </c>
      <c r="E82" s="153">
        <v>295.89999999999998</v>
      </c>
      <c r="F82" s="153">
        <v>326.3</v>
      </c>
      <c r="G82" s="208">
        <v>334.8</v>
      </c>
      <c r="H82" s="89">
        <v>384.6</v>
      </c>
      <c r="I82" s="89">
        <v>390.53</v>
      </c>
      <c r="J82" s="153">
        <v>391.1</v>
      </c>
      <c r="K82" s="89">
        <v>393.4</v>
      </c>
      <c r="L82" s="89">
        <v>413.2</v>
      </c>
      <c r="M82" s="205">
        <v>446.8</v>
      </c>
    </row>
    <row r="83" spans="1:13" ht="12.75" customHeight="1" x14ac:dyDescent="0.2">
      <c r="A83" s="291" t="s">
        <v>207</v>
      </c>
      <c r="B83" s="162"/>
      <c r="C83" s="104"/>
      <c r="D83" s="89"/>
      <c r="E83" s="89"/>
      <c r="F83" s="89"/>
      <c r="G83" s="205"/>
      <c r="H83" s="89"/>
      <c r="I83" s="89"/>
      <c r="J83" s="89"/>
      <c r="K83" s="89"/>
      <c r="L83" s="89"/>
      <c r="M83" s="205"/>
    </row>
    <row r="84" spans="1:13" ht="12.75" customHeight="1" x14ac:dyDescent="0.2">
      <c r="A84" s="397" t="s">
        <v>208</v>
      </c>
      <c r="B84" s="163" t="s">
        <v>0</v>
      </c>
      <c r="C84" s="163" t="s">
        <v>0</v>
      </c>
      <c r="D84" s="163" t="s">
        <v>0</v>
      </c>
      <c r="E84" s="163" t="s">
        <v>0</v>
      </c>
      <c r="F84" s="163" t="s">
        <v>0</v>
      </c>
      <c r="G84" s="209" t="s">
        <v>0</v>
      </c>
      <c r="H84" s="100">
        <v>218.38</v>
      </c>
      <c r="I84" s="100">
        <v>203.6</v>
      </c>
      <c r="J84" s="163">
        <v>222.86</v>
      </c>
      <c r="K84" s="100">
        <v>227</v>
      </c>
      <c r="L84" s="100">
        <v>225.4</v>
      </c>
      <c r="M84" s="206">
        <v>255.1</v>
      </c>
    </row>
    <row r="85" spans="1:13" ht="12.75" customHeight="1" x14ac:dyDescent="0.2">
      <c r="A85" s="215"/>
      <c r="B85" s="162"/>
      <c r="C85" s="162"/>
      <c r="D85" s="162"/>
      <c r="E85" s="162"/>
      <c r="F85" s="162"/>
      <c r="G85" s="162"/>
      <c r="H85" s="89"/>
      <c r="I85" s="89"/>
      <c r="J85" s="162"/>
      <c r="K85" s="89"/>
      <c r="L85" s="89"/>
      <c r="M85" s="89"/>
    </row>
    <row r="86" spans="1:13" ht="12.75" customHeight="1" x14ac:dyDescent="0.25">
      <c r="A86" s="72"/>
      <c r="B86" s="72"/>
      <c r="C86" s="72"/>
      <c r="D86" s="72"/>
      <c r="E86" s="72"/>
      <c r="F86" s="72"/>
      <c r="G86" s="72"/>
      <c r="H86" s="72"/>
      <c r="I86" s="72"/>
      <c r="J86" s="86"/>
    </row>
    <row r="87" spans="1:13" ht="12.75" customHeight="1" x14ac:dyDescent="0.25">
      <c r="A87" s="398" t="s">
        <v>209</v>
      </c>
      <c r="B87" s="87"/>
      <c r="C87" s="87"/>
      <c r="D87" s="87"/>
      <c r="E87" s="87"/>
      <c r="F87" s="87"/>
      <c r="G87" s="87"/>
      <c r="H87" s="72"/>
      <c r="I87" s="72"/>
      <c r="J87" s="86"/>
    </row>
    <row r="88" spans="1:13" ht="12.75" customHeight="1" x14ac:dyDescent="0.2">
      <c r="A88" s="112"/>
      <c r="B88" s="428" t="s">
        <v>213</v>
      </c>
      <c r="C88" s="428"/>
      <c r="D88" s="428"/>
      <c r="E88" s="428"/>
      <c r="F88" s="428"/>
      <c r="G88" s="428"/>
      <c r="H88" s="428"/>
      <c r="I88" s="428"/>
      <c r="J88" s="428"/>
      <c r="K88" s="429"/>
    </row>
    <row r="89" spans="1:13" ht="12.75" customHeight="1" x14ac:dyDescent="0.2">
      <c r="A89" s="83"/>
      <c r="B89" s="102">
        <v>2006</v>
      </c>
      <c r="C89" s="102">
        <v>2007</v>
      </c>
      <c r="D89" s="102">
        <v>2008</v>
      </c>
      <c r="E89" s="102">
        <v>2009</v>
      </c>
      <c r="F89" s="102">
        <v>2010</v>
      </c>
      <c r="G89" s="102">
        <v>2011</v>
      </c>
      <c r="H89" s="102">
        <v>2012</v>
      </c>
      <c r="I89" s="143">
        <v>2013</v>
      </c>
      <c r="J89" s="143">
        <v>2014</v>
      </c>
      <c r="K89" s="202">
        <v>2015</v>
      </c>
    </row>
    <row r="90" spans="1:13" ht="12.75" customHeight="1" x14ac:dyDescent="0.25">
      <c r="A90" s="7" t="s">
        <v>210</v>
      </c>
      <c r="B90" s="113"/>
      <c r="C90" s="113"/>
      <c r="D90" s="101"/>
      <c r="E90" s="105"/>
      <c r="F90" s="104"/>
      <c r="G90" s="88"/>
      <c r="H90" s="88"/>
      <c r="I90" s="117"/>
      <c r="J90" s="117"/>
      <c r="K90" s="203"/>
    </row>
    <row r="91" spans="1:13" ht="12.75" customHeight="1" x14ac:dyDescent="0.2">
      <c r="A91" s="201" t="s">
        <v>201</v>
      </c>
      <c r="B91" s="106">
        <v>86.38</v>
      </c>
      <c r="C91" s="106">
        <v>80.8</v>
      </c>
      <c r="D91" s="106">
        <v>80.78</v>
      </c>
      <c r="E91" s="106">
        <v>59.85</v>
      </c>
      <c r="F91" s="89">
        <v>62.96</v>
      </c>
      <c r="G91" s="89">
        <v>61.07</v>
      </c>
      <c r="H91" s="89">
        <v>60.8</v>
      </c>
      <c r="I91" s="124">
        <v>61.5</v>
      </c>
      <c r="J91" s="124">
        <v>64.3</v>
      </c>
      <c r="K91" s="148">
        <v>54.2</v>
      </c>
    </row>
    <row r="92" spans="1:13" ht="12.75" customHeight="1" x14ac:dyDescent="0.2">
      <c r="A92" s="201" t="s">
        <v>205</v>
      </c>
      <c r="B92" s="106">
        <v>93.02</v>
      </c>
      <c r="C92" s="106">
        <v>85.08</v>
      </c>
      <c r="D92" s="106">
        <v>84.57</v>
      </c>
      <c r="E92" s="106">
        <v>62.79</v>
      </c>
      <c r="F92" s="89">
        <v>66</v>
      </c>
      <c r="G92" s="89">
        <v>64.400000000000006</v>
      </c>
      <c r="H92" s="89">
        <v>81.599999999999994</v>
      </c>
      <c r="I92" s="124">
        <v>83.4</v>
      </c>
      <c r="J92" s="124">
        <v>86.6</v>
      </c>
      <c r="K92" s="148">
        <v>77.7</v>
      </c>
    </row>
    <row r="93" spans="1:13" ht="12.75" customHeight="1" x14ac:dyDescent="0.2">
      <c r="A93" s="201" t="s">
        <v>202</v>
      </c>
      <c r="B93" s="106">
        <v>13.18</v>
      </c>
      <c r="C93" s="106">
        <v>12.64</v>
      </c>
      <c r="D93" s="106">
        <v>10.35</v>
      </c>
      <c r="E93" s="106">
        <v>16.02</v>
      </c>
      <c r="F93" s="89">
        <v>17.2</v>
      </c>
      <c r="G93" s="89">
        <v>18.5</v>
      </c>
      <c r="H93" s="89">
        <v>18.600000000000001</v>
      </c>
      <c r="I93" s="124">
        <v>20.2</v>
      </c>
      <c r="J93" s="124">
        <v>20.5</v>
      </c>
      <c r="K93" s="148">
        <v>20.8</v>
      </c>
    </row>
    <row r="94" spans="1:13" ht="12.75" customHeight="1" x14ac:dyDescent="0.2">
      <c r="A94" s="201" t="s">
        <v>211</v>
      </c>
      <c r="B94" s="106">
        <v>29.58</v>
      </c>
      <c r="C94" s="106">
        <v>12.64</v>
      </c>
      <c r="D94" s="106">
        <v>10.35</v>
      </c>
      <c r="E94" s="106">
        <v>16.02</v>
      </c>
      <c r="F94" s="89">
        <v>17.2</v>
      </c>
      <c r="G94" s="89">
        <v>18.5</v>
      </c>
      <c r="H94" s="89">
        <v>18.600000000000001</v>
      </c>
      <c r="I94" s="124">
        <v>20.2</v>
      </c>
      <c r="J94" s="124">
        <v>20.5</v>
      </c>
      <c r="K94" s="148">
        <v>20.8</v>
      </c>
    </row>
    <row r="95" spans="1:13" ht="12.75" customHeight="1" x14ac:dyDescent="0.2">
      <c r="A95" s="399"/>
      <c r="B95" s="106"/>
      <c r="C95" s="106"/>
      <c r="D95" s="106"/>
      <c r="E95" s="106"/>
      <c r="F95" s="89"/>
      <c r="G95" s="89"/>
      <c r="H95" s="89"/>
      <c r="I95" s="124"/>
      <c r="J95" s="124"/>
      <c r="K95" s="148"/>
    </row>
    <row r="96" spans="1:13" ht="12.75" customHeight="1" x14ac:dyDescent="0.2">
      <c r="A96" s="7" t="s">
        <v>212</v>
      </c>
      <c r="B96" s="106"/>
      <c r="C96" s="106"/>
      <c r="D96" s="106"/>
      <c r="E96" s="106"/>
      <c r="F96" s="89"/>
      <c r="G96" s="89"/>
      <c r="H96" s="89"/>
      <c r="I96" s="124"/>
      <c r="J96" s="124"/>
      <c r="K96" s="148"/>
    </row>
    <row r="97" spans="1:11" ht="12.75" customHeight="1" x14ac:dyDescent="0.2">
      <c r="A97" s="201" t="s">
        <v>201</v>
      </c>
      <c r="B97" s="106">
        <v>96.47</v>
      </c>
      <c r="C97" s="106">
        <v>92.91</v>
      </c>
      <c r="D97" s="106">
        <v>90.61</v>
      </c>
      <c r="E97" s="106">
        <v>70.16</v>
      </c>
      <c r="F97" s="89">
        <v>71.58</v>
      </c>
      <c r="G97" s="89">
        <v>70.5</v>
      </c>
      <c r="H97" s="89">
        <v>70.2</v>
      </c>
      <c r="I97" s="124">
        <v>68.900000000000006</v>
      </c>
      <c r="J97" s="124">
        <v>70.8</v>
      </c>
      <c r="K97" s="148">
        <v>71.3</v>
      </c>
    </row>
    <row r="98" spans="1:11" ht="12.75" customHeight="1" x14ac:dyDescent="0.2">
      <c r="A98" s="201" t="s">
        <v>205</v>
      </c>
      <c r="B98" s="106">
        <v>96.47</v>
      </c>
      <c r="C98" s="106">
        <v>97.98</v>
      </c>
      <c r="D98" s="106">
        <v>96.35</v>
      </c>
      <c r="E98" s="106">
        <v>96.72</v>
      </c>
      <c r="F98" s="89">
        <v>93.17</v>
      </c>
      <c r="G98" s="89">
        <v>92.23</v>
      </c>
      <c r="H98" s="89">
        <v>91.4</v>
      </c>
      <c r="I98" s="124">
        <v>90.4</v>
      </c>
      <c r="J98" s="124">
        <v>97</v>
      </c>
      <c r="K98" s="148">
        <v>97.9</v>
      </c>
    </row>
    <row r="99" spans="1:11" ht="12.75" customHeight="1" x14ac:dyDescent="0.2">
      <c r="A99" s="201" t="s">
        <v>202</v>
      </c>
      <c r="B99" s="106">
        <v>96.47</v>
      </c>
      <c r="C99" s="106">
        <v>92.26</v>
      </c>
      <c r="D99" s="106">
        <v>90.18</v>
      </c>
      <c r="E99" s="106">
        <v>69.61</v>
      </c>
      <c r="F99" s="89">
        <v>71.09</v>
      </c>
      <c r="G99" s="89">
        <v>70.5</v>
      </c>
      <c r="H99" s="89">
        <v>70.2</v>
      </c>
      <c r="I99" s="124">
        <v>68.900000000000006</v>
      </c>
      <c r="J99" s="124">
        <v>70.8</v>
      </c>
      <c r="K99" s="148">
        <v>71.3</v>
      </c>
    </row>
    <row r="100" spans="1:11" ht="12.75" customHeight="1" x14ac:dyDescent="0.2">
      <c r="A100" s="52" t="s">
        <v>211</v>
      </c>
      <c r="B100" s="107">
        <v>96.47</v>
      </c>
      <c r="C100" s="107">
        <v>95.1</v>
      </c>
      <c r="D100" s="107">
        <v>94.53</v>
      </c>
      <c r="E100" s="107">
        <v>74.2</v>
      </c>
      <c r="F100" s="100">
        <v>73.900000000000006</v>
      </c>
      <c r="G100" s="100">
        <v>73.3</v>
      </c>
      <c r="H100" s="100">
        <v>90.4</v>
      </c>
      <c r="I100" s="123">
        <v>89.094999999999999</v>
      </c>
      <c r="J100" s="123">
        <v>95.8</v>
      </c>
      <c r="K100" s="149">
        <v>96.8</v>
      </c>
    </row>
    <row r="101" spans="1:11" x14ac:dyDescent="0.2">
      <c r="A101" s="72"/>
      <c r="B101" s="72"/>
      <c r="C101" s="72"/>
      <c r="D101" s="72"/>
      <c r="E101" s="72"/>
      <c r="F101" s="72"/>
      <c r="G101" s="72"/>
      <c r="H101" s="72"/>
      <c r="I101" s="72"/>
      <c r="J101" s="72"/>
    </row>
  </sheetData>
  <mergeCells count="5">
    <mergeCell ref="B88:K88"/>
    <mergeCell ref="B4:G4"/>
    <mergeCell ref="H4:M4"/>
    <mergeCell ref="B69:G69"/>
    <mergeCell ref="H69:M69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8"/>
  <sheetViews>
    <sheetView workbookViewId="0">
      <selection activeCell="G27" sqref="G27"/>
    </sheetView>
  </sheetViews>
  <sheetFormatPr defaultRowHeight="12.75" x14ac:dyDescent="0.2"/>
  <cols>
    <col min="1" max="1" width="45.42578125" customWidth="1"/>
    <col min="2" max="7" width="12" customWidth="1"/>
    <col min="16" max="16" width="9.140625" customWidth="1"/>
  </cols>
  <sheetData>
    <row r="2" spans="1:7" x14ac:dyDescent="0.2">
      <c r="A2" s="160"/>
      <c r="B2" s="160"/>
      <c r="C2" s="160"/>
      <c r="D2" s="160"/>
      <c r="E2" s="160"/>
      <c r="F2" s="160"/>
      <c r="G2" s="160"/>
    </row>
    <row r="3" spans="1:7" x14ac:dyDescent="0.2">
      <c r="A3" s="183" t="s">
        <v>266</v>
      </c>
      <c r="B3" s="404"/>
      <c r="C3" s="404"/>
      <c r="D3" s="404"/>
      <c r="E3" s="404"/>
      <c r="F3" s="404"/>
      <c r="G3" s="404"/>
    </row>
    <row r="4" spans="1:7" x14ac:dyDescent="0.2">
      <c r="A4" s="445"/>
      <c r="B4" s="442" t="s">
        <v>239</v>
      </c>
      <c r="C4" s="443"/>
      <c r="D4" s="444"/>
      <c r="E4" s="442" t="s">
        <v>240</v>
      </c>
      <c r="F4" s="443"/>
      <c r="G4" s="444"/>
    </row>
    <row r="5" spans="1:7" x14ac:dyDescent="0.2">
      <c r="A5" s="446"/>
      <c r="B5" s="405" t="s">
        <v>236</v>
      </c>
      <c r="C5" s="406" t="s">
        <v>237</v>
      </c>
      <c r="D5" s="407" t="s">
        <v>238</v>
      </c>
      <c r="E5" s="405" t="s">
        <v>236</v>
      </c>
      <c r="F5" s="406" t="s">
        <v>237</v>
      </c>
      <c r="G5" s="407" t="s">
        <v>238</v>
      </c>
    </row>
    <row r="6" spans="1:7" x14ac:dyDescent="0.2">
      <c r="A6" s="408" t="s">
        <v>241</v>
      </c>
      <c r="B6" s="409">
        <v>24.5</v>
      </c>
      <c r="C6" s="410">
        <v>8.9</v>
      </c>
      <c r="D6" s="411">
        <v>5.7</v>
      </c>
      <c r="E6" s="409">
        <v>5.6</v>
      </c>
      <c r="F6" s="410">
        <v>2.5</v>
      </c>
      <c r="G6" s="411">
        <v>1.9</v>
      </c>
    </row>
    <row r="7" spans="1:7" x14ac:dyDescent="0.2">
      <c r="A7" s="396" t="s">
        <v>243</v>
      </c>
      <c r="B7" s="412">
        <v>1</v>
      </c>
      <c r="C7" s="275">
        <v>1</v>
      </c>
      <c r="D7" s="413">
        <v>1</v>
      </c>
      <c r="E7" s="412">
        <v>1</v>
      </c>
      <c r="F7" s="275">
        <v>1</v>
      </c>
      <c r="G7" s="413">
        <v>1</v>
      </c>
    </row>
    <row r="8" spans="1:7" x14ac:dyDescent="0.2">
      <c r="A8" s="396" t="s">
        <v>242</v>
      </c>
      <c r="B8" s="412">
        <v>23.5</v>
      </c>
      <c r="C8" s="275">
        <v>7.8</v>
      </c>
      <c r="D8" s="413">
        <v>4.7</v>
      </c>
      <c r="E8" s="412">
        <v>4.5999999999999996</v>
      </c>
      <c r="F8" s="275">
        <v>1.5</v>
      </c>
      <c r="G8" s="413">
        <v>0.9</v>
      </c>
    </row>
    <row r="9" spans="1:7" x14ac:dyDescent="0.2">
      <c r="A9" s="414"/>
      <c r="B9" s="415"/>
      <c r="C9" s="416"/>
      <c r="D9" s="417"/>
      <c r="E9" s="415"/>
      <c r="F9" s="416"/>
      <c r="G9" s="417"/>
    </row>
    <row r="10" spans="1:7" ht="12.75" customHeight="1" x14ac:dyDescent="0.2">
      <c r="A10" s="418" t="s">
        <v>244</v>
      </c>
      <c r="B10" s="415">
        <v>9.6</v>
      </c>
      <c r="C10" s="416">
        <v>8.4</v>
      </c>
      <c r="D10" s="417">
        <v>8.5</v>
      </c>
      <c r="E10" s="415">
        <v>7.4</v>
      </c>
      <c r="F10" s="416">
        <v>5.6</v>
      </c>
      <c r="G10" s="417">
        <v>5.5</v>
      </c>
    </row>
    <row r="11" spans="1:7" x14ac:dyDescent="0.2">
      <c r="A11" s="396" t="s">
        <v>243</v>
      </c>
      <c r="B11" s="412">
        <v>4.4000000000000004</v>
      </c>
      <c r="C11" s="275">
        <v>4.4000000000000004</v>
      </c>
      <c r="D11" s="413">
        <v>4.4000000000000004</v>
      </c>
      <c r="E11" s="412">
        <v>3.6</v>
      </c>
      <c r="F11" s="275">
        <v>3.6</v>
      </c>
      <c r="G11" s="413">
        <v>3.6</v>
      </c>
    </row>
    <row r="12" spans="1:7" x14ac:dyDescent="0.2">
      <c r="A12" s="396" t="s">
        <v>242</v>
      </c>
      <c r="B12" s="412">
        <v>5.2</v>
      </c>
      <c r="C12" s="275">
        <v>4</v>
      </c>
      <c r="D12" s="413">
        <v>4.0999999999999996</v>
      </c>
      <c r="E12" s="412">
        <v>3.8</v>
      </c>
      <c r="F12" s="275">
        <v>2</v>
      </c>
      <c r="G12" s="413">
        <v>1.9</v>
      </c>
    </row>
    <row r="13" spans="1:7" x14ac:dyDescent="0.2">
      <c r="A13" s="414"/>
      <c r="B13" s="415"/>
      <c r="C13" s="416"/>
      <c r="D13" s="417"/>
      <c r="E13" s="415"/>
      <c r="F13" s="416"/>
      <c r="G13" s="417"/>
    </row>
    <row r="14" spans="1:7" x14ac:dyDescent="0.2">
      <c r="A14" s="419" t="s">
        <v>245</v>
      </c>
      <c r="B14" s="415">
        <v>21</v>
      </c>
      <c r="C14" s="416">
        <v>8.6999999999999993</v>
      </c>
      <c r="D14" s="417">
        <v>6.8</v>
      </c>
      <c r="E14" s="415">
        <v>6.3</v>
      </c>
      <c r="F14" s="416">
        <v>3.8</v>
      </c>
      <c r="G14" s="417">
        <v>3.3</v>
      </c>
    </row>
    <row r="15" spans="1:7" x14ac:dyDescent="0.2">
      <c r="A15" s="396" t="s">
        <v>243</v>
      </c>
      <c r="B15" s="412">
        <v>2.4</v>
      </c>
      <c r="C15" s="275">
        <v>2.4</v>
      </c>
      <c r="D15" s="413">
        <v>2.4</v>
      </c>
      <c r="E15" s="412">
        <v>2</v>
      </c>
      <c r="F15" s="275">
        <v>2</v>
      </c>
      <c r="G15" s="413">
        <v>2</v>
      </c>
    </row>
    <row r="16" spans="1:7" x14ac:dyDescent="0.2">
      <c r="A16" s="420" t="s">
        <v>242</v>
      </c>
      <c r="B16" s="421">
        <v>18.600000000000001</v>
      </c>
      <c r="C16" s="276">
        <v>6.3</v>
      </c>
      <c r="D16" s="422">
        <v>4.5</v>
      </c>
      <c r="E16" s="421">
        <v>4.3</v>
      </c>
      <c r="F16" s="276">
        <v>1.7</v>
      </c>
      <c r="G16" s="422">
        <v>1.3</v>
      </c>
    </row>
    <row r="17" spans="1:7" x14ac:dyDescent="0.2">
      <c r="A17" s="19"/>
      <c r="B17" s="19"/>
      <c r="C17" s="19"/>
      <c r="D17" s="19"/>
      <c r="E17" s="19"/>
      <c r="F17" s="19"/>
      <c r="G17" s="19"/>
    </row>
    <row r="19" spans="1:7" x14ac:dyDescent="0.2">
      <c r="A19" s="183" t="s">
        <v>265</v>
      </c>
      <c r="B19" s="404"/>
      <c r="C19" s="404"/>
      <c r="D19" s="404"/>
      <c r="E19" s="404"/>
      <c r="F19" s="404"/>
      <c r="G19" s="404"/>
    </row>
    <row r="20" spans="1:7" x14ac:dyDescent="0.2">
      <c r="A20" s="447"/>
      <c r="B20" s="439" t="s">
        <v>239</v>
      </c>
      <c r="C20" s="440"/>
      <c r="D20" s="441"/>
      <c r="E20" s="440" t="s">
        <v>240</v>
      </c>
      <c r="F20" s="440"/>
      <c r="G20" s="441"/>
    </row>
    <row r="21" spans="1:7" x14ac:dyDescent="0.2">
      <c r="A21" s="448"/>
      <c r="B21" s="405" t="s">
        <v>236</v>
      </c>
      <c r="C21" s="406" t="s">
        <v>237</v>
      </c>
      <c r="D21" s="407" t="s">
        <v>238</v>
      </c>
      <c r="E21" s="405" t="s">
        <v>236</v>
      </c>
      <c r="F21" s="406" t="s">
        <v>237</v>
      </c>
      <c r="G21" s="407" t="s">
        <v>238</v>
      </c>
    </row>
    <row r="22" spans="1:7" x14ac:dyDescent="0.2">
      <c r="A22" s="408" t="s">
        <v>246</v>
      </c>
      <c r="B22" s="409">
        <f>(B23+B24+B25+B26)/4</f>
        <v>20.3</v>
      </c>
      <c r="C22" s="410">
        <f t="shared" ref="C22:G22" si="0">(C23+C24+C25+C26)/4</f>
        <v>8.1</v>
      </c>
      <c r="D22" s="411">
        <f t="shared" si="0"/>
        <v>5.8</v>
      </c>
      <c r="E22" s="409">
        <f t="shared" si="0"/>
        <v>5</v>
      </c>
      <c r="F22" s="410">
        <f t="shared" si="0"/>
        <v>3</v>
      </c>
      <c r="G22" s="411">
        <f t="shared" si="0"/>
        <v>2.6</v>
      </c>
    </row>
    <row r="23" spans="1:7" x14ac:dyDescent="0.2">
      <c r="A23" s="396" t="s">
        <v>6</v>
      </c>
      <c r="B23" s="412">
        <v>21.5</v>
      </c>
      <c r="C23" s="275">
        <v>8.6</v>
      </c>
      <c r="D23" s="413">
        <v>6.1</v>
      </c>
      <c r="E23" s="412">
        <v>4.5999999999999996</v>
      </c>
      <c r="F23" s="275">
        <v>2.8</v>
      </c>
      <c r="G23" s="413">
        <v>2.5</v>
      </c>
    </row>
    <row r="24" spans="1:7" x14ac:dyDescent="0.2">
      <c r="A24" s="396" t="s">
        <v>247</v>
      </c>
      <c r="B24" s="412">
        <v>21.2</v>
      </c>
      <c r="C24" s="275">
        <v>8.3000000000000007</v>
      </c>
      <c r="D24" s="413">
        <v>5.8</v>
      </c>
      <c r="E24" s="412">
        <v>4.7</v>
      </c>
      <c r="F24" s="275">
        <v>2.7</v>
      </c>
      <c r="G24" s="413">
        <v>2.4</v>
      </c>
    </row>
    <row r="25" spans="1:7" x14ac:dyDescent="0.2">
      <c r="A25" s="396" t="s">
        <v>248</v>
      </c>
      <c r="B25" s="412">
        <v>20.6</v>
      </c>
      <c r="C25" s="275">
        <v>8.3000000000000007</v>
      </c>
      <c r="D25" s="413">
        <v>6</v>
      </c>
      <c r="E25" s="412">
        <v>5.8</v>
      </c>
      <c r="F25" s="275">
        <v>3.5</v>
      </c>
      <c r="G25" s="413">
        <v>3.1</v>
      </c>
    </row>
    <row r="26" spans="1:7" x14ac:dyDescent="0.2">
      <c r="A26" s="396" t="s">
        <v>7</v>
      </c>
      <c r="B26" s="412">
        <v>17.899999999999999</v>
      </c>
      <c r="C26" s="275">
        <v>7.3</v>
      </c>
      <c r="D26" s="413">
        <v>5.3</v>
      </c>
      <c r="E26" s="412">
        <v>5</v>
      </c>
      <c r="F26" s="275">
        <v>2.9</v>
      </c>
      <c r="G26" s="413">
        <v>2.5</v>
      </c>
    </row>
    <row r="27" spans="1:7" x14ac:dyDescent="0.2">
      <c r="A27" s="423"/>
      <c r="B27" s="415"/>
      <c r="C27" s="416"/>
      <c r="D27" s="417"/>
      <c r="E27" s="415"/>
      <c r="F27" s="416"/>
      <c r="G27" s="417"/>
    </row>
    <row r="28" spans="1:7" x14ac:dyDescent="0.2">
      <c r="A28" s="418" t="s">
        <v>249</v>
      </c>
      <c r="B28" s="415">
        <f>(B29+B30+B31+B32+B33+B34)/6</f>
        <v>22.7</v>
      </c>
      <c r="C28" s="416">
        <f t="shared" ref="C28:G28" si="1">(C29+C30+C31+C32+C33+C34)/6</f>
        <v>9.6</v>
      </c>
      <c r="D28" s="417">
        <f t="shared" si="1"/>
        <v>7.1</v>
      </c>
      <c r="E28" s="415">
        <f t="shared" si="1"/>
        <v>7.1</v>
      </c>
      <c r="F28" s="416">
        <f t="shared" si="1"/>
        <v>3.8</v>
      </c>
      <c r="G28" s="417">
        <f t="shared" si="1"/>
        <v>3.3</v>
      </c>
    </row>
    <row r="29" spans="1:7" x14ac:dyDescent="0.2">
      <c r="A29" s="396" t="s">
        <v>8</v>
      </c>
      <c r="B29" s="412">
        <v>22</v>
      </c>
      <c r="C29" s="275">
        <v>10</v>
      </c>
      <c r="D29" s="413">
        <v>7.8</v>
      </c>
      <c r="E29" s="412">
        <v>6.5</v>
      </c>
      <c r="F29" s="275">
        <v>3.6</v>
      </c>
      <c r="G29" s="413">
        <v>3.2</v>
      </c>
    </row>
    <row r="30" spans="1:7" x14ac:dyDescent="0.2">
      <c r="A30" s="396" t="s">
        <v>9</v>
      </c>
      <c r="B30" s="412">
        <v>22.7</v>
      </c>
      <c r="C30" s="275">
        <v>9</v>
      </c>
      <c r="D30" s="413">
        <v>6.4</v>
      </c>
      <c r="E30" s="412">
        <v>7.4</v>
      </c>
      <c r="F30" s="275">
        <v>3.5</v>
      </c>
      <c r="G30" s="413">
        <v>2.9</v>
      </c>
    </row>
    <row r="31" spans="1:7" x14ac:dyDescent="0.2">
      <c r="A31" s="396" t="s">
        <v>250</v>
      </c>
      <c r="B31" s="412">
        <v>22.6</v>
      </c>
      <c r="C31" s="275">
        <v>9</v>
      </c>
      <c r="D31" s="413">
        <v>6.3</v>
      </c>
      <c r="E31" s="412">
        <v>6.5</v>
      </c>
      <c r="F31" s="275">
        <v>3.2</v>
      </c>
      <c r="G31" s="413">
        <v>2.8</v>
      </c>
    </row>
    <row r="32" spans="1:7" x14ac:dyDescent="0.2">
      <c r="A32" s="396" t="s">
        <v>251</v>
      </c>
      <c r="B32" s="412">
        <v>24.1</v>
      </c>
      <c r="C32" s="275">
        <v>10.4</v>
      </c>
      <c r="D32" s="413">
        <v>7.8</v>
      </c>
      <c r="E32" s="412">
        <v>9</v>
      </c>
      <c r="F32" s="275">
        <v>5</v>
      </c>
      <c r="G32" s="413">
        <v>4.5</v>
      </c>
    </row>
    <row r="33" spans="1:7" x14ac:dyDescent="0.2">
      <c r="A33" s="396" t="s">
        <v>10</v>
      </c>
      <c r="B33" s="412">
        <v>22.6</v>
      </c>
      <c r="C33" s="275">
        <v>9</v>
      </c>
      <c r="D33" s="413">
        <v>6.3</v>
      </c>
      <c r="E33" s="412">
        <v>6.4</v>
      </c>
      <c r="F33" s="275">
        <v>3.1</v>
      </c>
      <c r="G33" s="413">
        <v>2.7</v>
      </c>
    </row>
    <row r="34" spans="1:7" x14ac:dyDescent="0.2">
      <c r="A34" s="396" t="s">
        <v>252</v>
      </c>
      <c r="B34" s="412">
        <v>22.3</v>
      </c>
      <c r="C34" s="275">
        <v>10.3</v>
      </c>
      <c r="D34" s="413">
        <v>8</v>
      </c>
      <c r="E34" s="412">
        <v>7</v>
      </c>
      <c r="F34" s="275">
        <v>4.3</v>
      </c>
      <c r="G34" s="413">
        <v>3.9</v>
      </c>
    </row>
    <row r="35" spans="1:7" x14ac:dyDescent="0.2">
      <c r="A35" s="424"/>
      <c r="B35" s="412"/>
      <c r="C35" s="275"/>
      <c r="D35" s="413"/>
      <c r="E35" s="412"/>
      <c r="F35" s="275"/>
      <c r="G35" s="413"/>
    </row>
    <row r="36" spans="1:7" x14ac:dyDescent="0.2">
      <c r="A36" s="418" t="s">
        <v>11</v>
      </c>
      <c r="B36" s="415">
        <f>(B37+B38+B39+B40+B41+B42+B43+B44+B45+B46)/10</f>
        <v>21.9</v>
      </c>
      <c r="C36" s="416">
        <f t="shared" ref="C36:G36" si="2">(C37+C38+C39+C40+C41+C42+C43+C44+C45+C46)/10</f>
        <v>8.6999999999999993</v>
      </c>
      <c r="D36" s="417">
        <f t="shared" si="2"/>
        <v>6.2</v>
      </c>
      <c r="E36" s="415">
        <f t="shared" si="2"/>
        <v>7.2</v>
      </c>
      <c r="F36" s="416">
        <f t="shared" si="2"/>
        <v>3.7</v>
      </c>
      <c r="G36" s="417">
        <f t="shared" si="2"/>
        <v>3.1</v>
      </c>
    </row>
    <row r="37" spans="1:7" x14ac:dyDescent="0.2">
      <c r="A37" s="396" t="s">
        <v>12</v>
      </c>
      <c r="B37" s="412">
        <v>24</v>
      </c>
      <c r="C37" s="275">
        <v>9.1999999999999993</v>
      </c>
      <c r="D37" s="413">
        <v>6.3</v>
      </c>
      <c r="E37" s="412">
        <v>7.3</v>
      </c>
      <c r="F37" s="275">
        <v>3.5</v>
      </c>
      <c r="G37" s="413">
        <v>2.9</v>
      </c>
    </row>
    <row r="38" spans="1:7" x14ac:dyDescent="0.2">
      <c r="A38" s="396" t="s">
        <v>253</v>
      </c>
      <c r="B38" s="412">
        <v>19.7</v>
      </c>
      <c r="C38" s="275">
        <v>8.4</v>
      </c>
      <c r="D38" s="413">
        <v>5.9</v>
      </c>
      <c r="E38" s="412">
        <v>7.2</v>
      </c>
      <c r="F38" s="275">
        <v>3.9</v>
      </c>
      <c r="G38" s="413">
        <v>3.2</v>
      </c>
    </row>
    <row r="39" spans="1:7" x14ac:dyDescent="0.2">
      <c r="A39" s="396" t="s">
        <v>13</v>
      </c>
      <c r="B39" s="412">
        <v>21.8</v>
      </c>
      <c r="C39" s="275">
        <v>9.1999999999999993</v>
      </c>
      <c r="D39" s="413">
        <v>6.8</v>
      </c>
      <c r="E39" s="412">
        <v>7</v>
      </c>
      <c r="F39" s="275">
        <v>3.7</v>
      </c>
      <c r="G39" s="413">
        <v>3.1</v>
      </c>
    </row>
    <row r="40" spans="1:7" x14ac:dyDescent="0.2">
      <c r="A40" s="396" t="s">
        <v>254</v>
      </c>
      <c r="B40" s="412">
        <v>22.7</v>
      </c>
      <c r="C40" s="275">
        <v>9.1</v>
      </c>
      <c r="D40" s="413">
        <v>6.4</v>
      </c>
      <c r="E40" s="412">
        <v>7.2</v>
      </c>
      <c r="F40" s="275">
        <v>3.3</v>
      </c>
      <c r="G40" s="413">
        <v>2.7</v>
      </c>
    </row>
    <row r="41" spans="1:7" x14ac:dyDescent="0.2">
      <c r="A41" s="396" t="s">
        <v>255</v>
      </c>
      <c r="B41" s="412">
        <v>21.9</v>
      </c>
      <c r="C41" s="275">
        <v>8.1999999999999993</v>
      </c>
      <c r="D41" s="413">
        <v>5.6</v>
      </c>
      <c r="E41" s="412">
        <v>6</v>
      </c>
      <c r="F41" s="275">
        <v>2.7</v>
      </c>
      <c r="G41" s="413">
        <v>2.1</v>
      </c>
    </row>
    <row r="42" spans="1:7" x14ac:dyDescent="0.2">
      <c r="A42" s="396" t="s">
        <v>14</v>
      </c>
      <c r="B42" s="412">
        <v>21.1</v>
      </c>
      <c r="C42" s="275">
        <v>8.4</v>
      </c>
      <c r="D42" s="413">
        <v>6</v>
      </c>
      <c r="E42" s="412">
        <v>7.6</v>
      </c>
      <c r="F42" s="275">
        <v>4</v>
      </c>
      <c r="G42" s="413">
        <v>3.3</v>
      </c>
    </row>
    <row r="43" spans="1:7" x14ac:dyDescent="0.2">
      <c r="A43" s="396" t="s">
        <v>256</v>
      </c>
      <c r="B43" s="412">
        <v>23.4</v>
      </c>
      <c r="C43" s="275">
        <v>9.3000000000000007</v>
      </c>
      <c r="D43" s="413">
        <v>6.6</v>
      </c>
      <c r="E43" s="412">
        <v>8.1999999999999993</v>
      </c>
      <c r="F43" s="275">
        <v>4.3</v>
      </c>
      <c r="G43" s="413">
        <v>3.8</v>
      </c>
    </row>
    <row r="44" spans="1:7" x14ac:dyDescent="0.2">
      <c r="A44" s="396" t="s">
        <v>15</v>
      </c>
      <c r="B44" s="412">
        <v>20.399999999999999</v>
      </c>
      <c r="C44" s="275">
        <v>7.7</v>
      </c>
      <c r="D44" s="413">
        <v>5.3</v>
      </c>
      <c r="E44" s="412">
        <v>7.5</v>
      </c>
      <c r="F44" s="275">
        <v>3.6</v>
      </c>
      <c r="G44" s="413">
        <v>3</v>
      </c>
    </row>
    <row r="45" spans="1:7" x14ac:dyDescent="0.2">
      <c r="A45" s="396" t="s">
        <v>16</v>
      </c>
      <c r="B45" s="412">
        <v>21.7</v>
      </c>
      <c r="C45" s="275">
        <v>9.6999999999999993</v>
      </c>
      <c r="D45" s="413">
        <v>7.4</v>
      </c>
      <c r="E45" s="412">
        <v>7.4</v>
      </c>
      <c r="F45" s="275">
        <v>4.2</v>
      </c>
      <c r="G45" s="413">
        <v>3.6</v>
      </c>
    </row>
    <row r="46" spans="1:7" x14ac:dyDescent="0.2">
      <c r="A46" s="396" t="s">
        <v>17</v>
      </c>
      <c r="B46" s="412">
        <v>21.8</v>
      </c>
      <c r="C46" s="275">
        <v>8.1</v>
      </c>
      <c r="D46" s="413">
        <v>5.5</v>
      </c>
      <c r="E46" s="412">
        <v>6.6</v>
      </c>
      <c r="F46" s="275">
        <v>3.4</v>
      </c>
      <c r="G46" s="413">
        <v>2.8</v>
      </c>
    </row>
    <row r="47" spans="1:7" x14ac:dyDescent="0.2">
      <c r="A47" s="424"/>
      <c r="B47" s="412"/>
      <c r="C47" s="275"/>
      <c r="D47" s="413"/>
      <c r="E47" s="412"/>
      <c r="F47" s="275"/>
      <c r="G47" s="413"/>
    </row>
    <row r="48" spans="1:7" x14ac:dyDescent="0.2">
      <c r="A48" s="418" t="s">
        <v>257</v>
      </c>
      <c r="B48" s="415">
        <f>(B49+B50)/2</f>
        <v>22.8</v>
      </c>
      <c r="C48" s="416">
        <f t="shared" ref="C48:G48" si="3">(C49+C50)/2</f>
        <v>9.1999999999999993</v>
      </c>
      <c r="D48" s="417">
        <f t="shared" si="3"/>
        <v>6.5</v>
      </c>
      <c r="E48" s="415">
        <f t="shared" si="3"/>
        <v>6.9</v>
      </c>
      <c r="F48" s="416">
        <f t="shared" si="3"/>
        <v>3.7</v>
      </c>
      <c r="G48" s="417">
        <f t="shared" si="3"/>
        <v>3.1</v>
      </c>
    </row>
    <row r="49" spans="1:7" x14ac:dyDescent="0.2">
      <c r="A49" s="396" t="s">
        <v>258</v>
      </c>
      <c r="B49" s="412">
        <v>22.9</v>
      </c>
      <c r="C49" s="275">
        <v>9.3000000000000007</v>
      </c>
      <c r="D49" s="413">
        <v>6.6</v>
      </c>
      <c r="E49" s="412">
        <v>7</v>
      </c>
      <c r="F49" s="275">
        <v>3.8</v>
      </c>
      <c r="G49" s="413">
        <v>3.3</v>
      </c>
    </row>
    <row r="50" spans="1:7" x14ac:dyDescent="0.2">
      <c r="A50" s="396" t="s">
        <v>18</v>
      </c>
      <c r="B50" s="412">
        <v>22.7</v>
      </c>
      <c r="C50" s="275">
        <v>9</v>
      </c>
      <c r="D50" s="413">
        <v>6.4</v>
      </c>
      <c r="E50" s="412">
        <v>6.8</v>
      </c>
      <c r="F50" s="275">
        <v>3.5</v>
      </c>
      <c r="G50" s="413">
        <v>2.9</v>
      </c>
    </row>
    <row r="51" spans="1:7" x14ac:dyDescent="0.2">
      <c r="A51" s="425"/>
      <c r="B51" s="412"/>
      <c r="C51" s="275"/>
      <c r="D51" s="413"/>
      <c r="E51" s="412"/>
      <c r="F51" s="275"/>
      <c r="G51" s="413"/>
    </row>
    <row r="52" spans="1:7" x14ac:dyDescent="0.2">
      <c r="A52" s="418" t="s">
        <v>259</v>
      </c>
      <c r="B52" s="415">
        <f>(B53+B54+B55+B56+B57+B58)/6</f>
        <v>20.399999999999999</v>
      </c>
      <c r="C52" s="416">
        <f t="shared" ref="C52:G52" si="4">(C53+C54+C55+C56+C57+C58)/6</f>
        <v>9</v>
      </c>
      <c r="D52" s="417">
        <f t="shared" si="4"/>
        <v>6.7</v>
      </c>
      <c r="E52" s="415">
        <f t="shared" si="4"/>
        <v>7.1</v>
      </c>
      <c r="F52" s="416">
        <f t="shared" si="4"/>
        <v>3.5</v>
      </c>
      <c r="G52" s="417">
        <f t="shared" si="4"/>
        <v>3</v>
      </c>
    </row>
    <row r="53" spans="1:7" x14ac:dyDescent="0.2">
      <c r="A53" s="396" t="s">
        <v>19</v>
      </c>
      <c r="B53" s="412">
        <v>20.399999999999999</v>
      </c>
      <c r="C53" s="275">
        <v>8.8000000000000007</v>
      </c>
      <c r="D53" s="413">
        <v>6.5</v>
      </c>
      <c r="E53" s="412">
        <v>6.3</v>
      </c>
      <c r="F53" s="275">
        <v>2.9</v>
      </c>
      <c r="G53" s="413">
        <v>2.4</v>
      </c>
    </row>
    <row r="54" spans="1:7" x14ac:dyDescent="0.2">
      <c r="A54" s="396" t="s">
        <v>260</v>
      </c>
      <c r="B54" s="412">
        <v>19.8</v>
      </c>
      <c r="C54" s="275">
        <v>8.6</v>
      </c>
      <c r="D54" s="413">
        <v>6.4</v>
      </c>
      <c r="E54" s="412">
        <v>7.9</v>
      </c>
      <c r="F54" s="275">
        <v>4</v>
      </c>
      <c r="G54" s="413">
        <v>3.4</v>
      </c>
    </row>
    <row r="55" spans="1:7" x14ac:dyDescent="0.2">
      <c r="A55" s="396" t="s">
        <v>20</v>
      </c>
      <c r="B55" s="412">
        <v>20.2</v>
      </c>
      <c r="C55" s="275">
        <v>9</v>
      </c>
      <c r="D55" s="413">
        <v>6.7</v>
      </c>
      <c r="E55" s="412">
        <v>6.3</v>
      </c>
      <c r="F55" s="275">
        <v>2.9</v>
      </c>
      <c r="G55" s="413">
        <v>2.4</v>
      </c>
    </row>
    <row r="56" spans="1:7" x14ac:dyDescent="0.2">
      <c r="A56" s="396" t="s">
        <v>21</v>
      </c>
      <c r="B56" s="412">
        <v>20.6</v>
      </c>
      <c r="C56" s="275">
        <v>9.4</v>
      </c>
      <c r="D56" s="413">
        <v>7.1</v>
      </c>
      <c r="E56" s="412">
        <v>7.7</v>
      </c>
      <c r="F56" s="275">
        <v>3.8</v>
      </c>
      <c r="G56" s="413">
        <v>3.2</v>
      </c>
    </row>
    <row r="57" spans="1:7" x14ac:dyDescent="0.2">
      <c r="A57" s="396" t="s">
        <v>261</v>
      </c>
      <c r="B57" s="412">
        <v>21.1</v>
      </c>
      <c r="C57" s="275">
        <v>9.1</v>
      </c>
      <c r="D57" s="413">
        <v>6.8</v>
      </c>
      <c r="E57" s="412">
        <v>7.5</v>
      </c>
      <c r="F57" s="275">
        <v>4.0999999999999996</v>
      </c>
      <c r="G57" s="413">
        <v>3.5</v>
      </c>
    </row>
    <row r="58" spans="1:7" x14ac:dyDescent="0.2">
      <c r="A58" s="420" t="s">
        <v>22</v>
      </c>
      <c r="B58" s="421">
        <v>20.100000000000001</v>
      </c>
      <c r="C58" s="276">
        <v>8.9</v>
      </c>
      <c r="D58" s="422">
        <v>6.7</v>
      </c>
      <c r="E58" s="421">
        <v>7.1</v>
      </c>
      <c r="F58" s="276">
        <v>3.5</v>
      </c>
      <c r="G58" s="422">
        <v>3</v>
      </c>
    </row>
  </sheetData>
  <mergeCells count="6">
    <mergeCell ref="B20:D20"/>
    <mergeCell ref="E20:G20"/>
    <mergeCell ref="B4:D4"/>
    <mergeCell ref="E4:G4"/>
    <mergeCell ref="A4:A5"/>
    <mergeCell ref="A20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General data</vt:lpstr>
      <vt:lpstr>Means of payment in Norway</vt:lpstr>
      <vt:lpstr>Payment infrastructure</vt:lpstr>
      <vt:lpstr>Retail payment services</vt:lpstr>
      <vt:lpstr>Prices</vt:lpstr>
      <vt:lpstr>"Send Money Home"</vt:lpstr>
    </vt:vector>
  </TitlesOfParts>
  <Company>Statistisk sentralbyrå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Frøberg</dc:creator>
  <cp:lastModifiedBy>Charlotte Jakset</cp:lastModifiedBy>
  <cp:lastPrinted>2015-05-05T09:18:54Z</cp:lastPrinted>
  <dcterms:created xsi:type="dcterms:W3CDTF">2008-04-03T13:31:47Z</dcterms:created>
  <dcterms:modified xsi:type="dcterms:W3CDTF">2015-06-29T13:36:09Z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BackOfficeType">
    <vt:lpwstr>growBusiness Solutions</vt:lpwstr>
  </property>
  <property fmtid="{D5CDD505-2E9C-101B-9397-08002B2CF9AE}" pid="4" name="Server">
    <vt:lpwstr>dna.norges-bank.no</vt:lpwstr>
  </property>
  <property fmtid="{D5CDD505-2E9C-101B-9397-08002B2CF9AE}" pid="5" name="Protocol">
    <vt:lpwstr>on</vt:lpwstr>
  </property>
  <property fmtid="{D5CDD505-2E9C-101B-9397-08002B2CF9AE}" pid="6" name="Site">
    <vt:lpwstr>/locator.aspx</vt:lpwstr>
  </property>
  <property fmtid="{D5CDD505-2E9C-101B-9397-08002B2CF9AE}" pid="7" name="FileID">
    <vt:lpwstr>665725</vt:lpwstr>
  </property>
  <property fmtid="{D5CDD505-2E9C-101B-9397-08002B2CF9AE}" pid="8" name="VerID">
    <vt:lpwstr>0</vt:lpwstr>
  </property>
  <property fmtid="{D5CDD505-2E9C-101B-9397-08002B2CF9AE}" pid="9" name="FilePath">
    <vt:lpwstr>\\oslodata1\dna$\users\work\nboslo\nbtaa1</vt:lpwstr>
  </property>
  <property fmtid="{D5CDD505-2E9C-101B-9397-08002B2CF9AE}" pid="10" name="FileName">
    <vt:lpwstr>15-5803 Memo_1_15_tabellar_engelsk_ny 665725_581438_0.XLSX</vt:lpwstr>
  </property>
  <property fmtid="{D5CDD505-2E9C-101B-9397-08002B2CF9AE}" pid="11" name="FullFileName">
    <vt:lpwstr>\\oslodata1\dna$\users\work\nboslo\nbtaa1\15-5803 Memo_1_15_tabellar_engelsk_ny 665725_581438_0.XLSX</vt:lpwstr>
  </property>
</Properties>
</file>